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:\ÖH\ÖH PHSt\"/>
    </mc:Choice>
  </mc:AlternateContent>
  <xr:revisionPtr revIDLastSave="0" documentId="8_{12F9A5A9-0DE0-4977-B127-429643D10508}" xr6:coauthVersionLast="36" xr6:coauthVersionMax="36" xr10:uidLastSave="{00000000-0000-0000-0000-000000000000}"/>
  <bookViews>
    <workbookView xWindow="0" yWindow="0" windowWidth="28800" windowHeight="12885" xr2:uid="{00000000-000D-0000-FFFF-FFFF00000000}"/>
  </bookViews>
  <sheets>
    <sheet name="JVA" sheetId="2" r:id="rId1"/>
    <sheet name="StuVen-Budget" sheetId="3" r:id="rId2"/>
    <sheet name="Funktionsgebühren" sheetId="7" r:id="rId3"/>
    <sheet name="Gebarungserfolgsrechnung" sheetId="11" r:id="rId4"/>
  </sheets>
  <definedNames>
    <definedName name="_xlnm.Print_Area" localSheetId="2">Funktionsgebühren!$A$1:$E$40</definedName>
    <definedName name="_xlnm.Print_Area" localSheetId="0">JVA!$C$1:$F$139</definedName>
    <definedName name="_xlnm.Print_Area" localSheetId="1">'StuVen-Budget'!$A$1:$F$19</definedName>
    <definedName name="_xlnm.Print_Titles" localSheetId="0">JVA!$1:$1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1" l="1"/>
  <c r="D11" i="3"/>
  <c r="D10" i="3"/>
  <c r="D9" i="3"/>
  <c r="D8" i="3"/>
  <c r="C10" i="3"/>
  <c r="C9" i="3"/>
  <c r="C8" i="3"/>
  <c r="E9" i="2"/>
  <c r="E23" i="7" l="1"/>
  <c r="B23" i="11" l="1"/>
  <c r="B24" i="11" s="1"/>
  <c r="C3" i="11"/>
  <c r="C5" i="11" l="1"/>
  <c r="E36" i="7"/>
  <c r="E27" i="7"/>
  <c r="E15" i="7"/>
  <c r="E19" i="7"/>
  <c r="E21" i="7"/>
  <c r="E3" i="7" l="1"/>
  <c r="E31" i="7" l="1"/>
  <c r="E13" i="7"/>
  <c r="E12" i="7"/>
  <c r="E11" i="7" s="1"/>
  <c r="C40" i="7"/>
  <c r="A69" i="2"/>
  <c r="A68" i="2"/>
  <c r="A67" i="2"/>
  <c r="A34" i="2"/>
  <c r="E40" i="7" l="1"/>
  <c r="B9" i="11" s="1"/>
  <c r="B13" i="3"/>
  <c r="C4" i="3"/>
  <c r="F11" i="3"/>
  <c r="E13" i="3"/>
  <c r="C12" i="3"/>
  <c r="C11" i="3"/>
  <c r="C5" i="3"/>
  <c r="F132" i="2"/>
  <c r="E132" i="2"/>
  <c r="F117" i="2"/>
  <c r="E117" i="2"/>
  <c r="F113" i="2"/>
  <c r="E113" i="2"/>
  <c r="F108" i="2"/>
  <c r="E108" i="2"/>
  <c r="E103" i="2"/>
  <c r="F102" i="2"/>
  <c r="E99" i="2"/>
  <c r="F98" i="2"/>
  <c r="F97" i="2"/>
  <c r="A97" i="2"/>
  <c r="A96" i="2"/>
  <c r="E95" i="2"/>
  <c r="F94" i="2"/>
  <c r="A94" i="2"/>
  <c r="A92" i="2"/>
  <c r="E91" i="2"/>
  <c r="A91" i="2"/>
  <c r="F90" i="2"/>
  <c r="A90" i="2"/>
  <c r="A89" i="2"/>
  <c r="A88" i="2"/>
  <c r="E87" i="2"/>
  <c r="A87" i="2"/>
  <c r="F86" i="2"/>
  <c r="A86" i="2"/>
  <c r="A85" i="2"/>
  <c r="A84" i="2"/>
  <c r="A83" i="2"/>
  <c r="A82" i="2"/>
  <c r="E81" i="2"/>
  <c r="A81" i="2"/>
  <c r="A80" i="2"/>
  <c r="F79" i="2"/>
  <c r="F81" i="2" s="1"/>
  <c r="A79" i="2"/>
  <c r="A78" i="2"/>
  <c r="A77" i="2"/>
  <c r="E76" i="2"/>
  <c r="A76" i="2"/>
  <c r="A75" i="2"/>
  <c r="F74" i="2"/>
  <c r="F76" i="2" s="1"/>
  <c r="A74" i="2"/>
  <c r="A73" i="2"/>
  <c r="A72" i="2"/>
  <c r="E71" i="2"/>
  <c r="A71" i="2"/>
  <c r="A70" i="2"/>
  <c r="F66" i="2"/>
  <c r="F71" i="2" s="1"/>
  <c r="A66" i="2"/>
  <c r="A65" i="2"/>
  <c r="E63" i="2"/>
  <c r="A63" i="2"/>
  <c r="A62" i="2"/>
  <c r="F61" i="2"/>
  <c r="F63" i="2" s="1"/>
  <c r="A61" i="2"/>
  <c r="A60" i="2"/>
  <c r="A59" i="2"/>
  <c r="E58" i="2"/>
  <c r="A58" i="2"/>
  <c r="A57" i="2"/>
  <c r="F56" i="2"/>
  <c r="A56" i="2"/>
  <c r="A55" i="2"/>
  <c r="A54" i="2"/>
  <c r="E53" i="2"/>
  <c r="A53" i="2"/>
  <c r="A52" i="2"/>
  <c r="F51" i="2"/>
  <c r="F53" i="2" s="1"/>
  <c r="A51" i="2"/>
  <c r="A50" i="2"/>
  <c r="A49" i="2"/>
  <c r="E48" i="2"/>
  <c r="A48" i="2"/>
  <c r="A47" i="2"/>
  <c r="F46" i="2"/>
  <c r="A46" i="2"/>
  <c r="A45" i="2"/>
  <c r="A44" i="2"/>
  <c r="E43" i="2"/>
  <c r="A43" i="2"/>
  <c r="A42" i="2"/>
  <c r="F41" i="2"/>
  <c r="F43" i="2" s="1"/>
  <c r="A41" i="2"/>
  <c r="A40" i="2"/>
  <c r="A39" i="2"/>
  <c r="E38" i="2"/>
  <c r="A38" i="2"/>
  <c r="F37" i="2"/>
  <c r="A37" i="2"/>
  <c r="A36" i="2"/>
  <c r="E35" i="2"/>
  <c r="A35" i="2"/>
  <c r="F33" i="2"/>
  <c r="F35" i="2" s="1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E15" i="2"/>
  <c r="A15" i="2"/>
  <c r="F14" i="2"/>
  <c r="F15" i="2" s="1"/>
  <c r="A14" i="2"/>
  <c r="A13" i="2"/>
  <c r="A12" i="2"/>
  <c r="A11" i="2"/>
  <c r="A10" i="2"/>
  <c r="F9" i="2"/>
  <c r="A9" i="2"/>
  <c r="A7" i="2"/>
  <c r="A6" i="2"/>
  <c r="A5" i="2"/>
  <c r="A4" i="2"/>
  <c r="A3" i="2"/>
  <c r="B16" i="11" l="1"/>
  <c r="F127" i="2"/>
  <c r="B19" i="11" s="1"/>
  <c r="B20" i="11" s="1"/>
  <c r="C13" i="3"/>
  <c r="F9" i="3"/>
  <c r="D12" i="3"/>
  <c r="E127" i="2"/>
  <c r="E104" i="2"/>
  <c r="E82" i="2"/>
  <c r="F99" i="2"/>
  <c r="F38" i="2"/>
  <c r="F48" i="2"/>
  <c r="F58" i="2"/>
  <c r="D13" i="3" l="1"/>
  <c r="F133" i="2"/>
  <c r="F8" i="3"/>
  <c r="F85" i="2"/>
  <c r="F87" i="2" s="1"/>
  <c r="F10" i="3"/>
  <c r="F89" i="2"/>
  <c r="F91" i="2" s="1"/>
  <c r="F93" i="2"/>
  <c r="F95" i="2" s="1"/>
  <c r="F101" i="2"/>
  <c r="F103" i="2" s="1"/>
  <c r="F12" i="3"/>
  <c r="E133" i="2"/>
  <c r="F82" i="2"/>
  <c r="F104" i="2" l="1"/>
  <c r="F134" i="2" s="1"/>
  <c r="F138" i="2" s="1"/>
  <c r="F13" i="3"/>
  <c r="E134" i="2"/>
  <c r="E135" i="2" s="1"/>
  <c r="D19" i="3" l="1"/>
  <c r="B8" i="11"/>
  <c r="E136" i="2"/>
  <c r="B34" i="11" s="1"/>
  <c r="B31" i="11"/>
  <c r="E138" i="2" l="1"/>
  <c r="B11" i="11"/>
  <c r="B12" i="11" s="1"/>
  <c r="B14" i="11" s="1"/>
  <c r="B3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Danny</author>
  </authors>
  <commentList>
    <comment ref="C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DE:</t>
        </r>
        <r>
          <rPr>
            <sz val="9"/>
            <color indexed="81"/>
            <rFont val="Segoe UI"/>
            <family val="2"/>
          </rPr>
          <t xml:space="preserve">
ab nächstem Jahr eigene Zahlen verwenden</t>
        </r>
      </text>
    </comment>
    <comment ref="C7" authorId="0" shapeId="0" xr:uid="{00000000-0006-0000-0000-000002000000}">
      <text>
        <r>
          <rPr>
            <b/>
            <sz val="9"/>
            <color rgb="FF000000"/>
            <rFont val="Segoe UI"/>
            <family val="2"/>
          </rPr>
          <t xml:space="preserve">DE:
</t>
        </r>
        <r>
          <rPr>
            <sz val="9"/>
            <color rgb="FF000000"/>
            <rFont val="Segoe UI"/>
            <family val="2"/>
          </rPr>
          <t>Vereinbarung mit der Hochschule</t>
        </r>
      </text>
    </comment>
    <comment ref="C13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DE:</t>
        </r>
        <r>
          <rPr>
            <sz val="9"/>
            <color indexed="81"/>
            <rFont val="Segoe UI"/>
            <family val="2"/>
          </rPr>
          <t xml:space="preserve">
abhängig ob geringfügig oder Vollzeit</t>
        </r>
      </text>
    </comment>
    <comment ref="C23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DE:
</t>
        </r>
        <r>
          <rPr>
            <sz val="9"/>
            <color indexed="81"/>
            <rFont val="Segoe UI"/>
            <family val="2"/>
          </rPr>
          <t>allgemeine Aufwände der HV beliebig erweiterbar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06" authorId="0" shapeId="0" xr:uid="{00000000-0006-0000-0000-000005000000}">
      <text>
        <r>
          <rPr>
            <b/>
            <sz val="9"/>
            <color rgb="FF000000"/>
            <rFont val="Segoe UI"/>
            <family val="2"/>
          </rPr>
          <t xml:space="preserve">DE:
</t>
        </r>
        <r>
          <rPr>
            <sz val="9"/>
            <color rgb="FF000000"/>
            <rFont val="Segoe UI"/>
            <family val="2"/>
          </rPr>
          <t>Optional abhängig ob Vertrag mit BV vorhanden ist</t>
        </r>
      </text>
    </comment>
  </commentList>
</comments>
</file>

<file path=xl/sharedStrings.xml><?xml version="1.0" encoding="utf-8"?>
<sst xmlns="http://schemas.openxmlformats.org/spreadsheetml/2006/main" count="261" uniqueCount="205">
  <si>
    <t>Summe</t>
  </si>
  <si>
    <t>in %</t>
  </si>
  <si>
    <t>Summe AE pro Jahr</t>
  </si>
  <si>
    <t>SUMME</t>
  </si>
  <si>
    <t>Kontoführungsspesen und Zinsaufwand</t>
  </si>
  <si>
    <t>Gehaltskosten</t>
  </si>
  <si>
    <t>Lohnnebenkosten (28%)</t>
  </si>
  <si>
    <t>Freiwillige Sozialleistungen (inkl. Aus- und Fortbildung)</t>
  </si>
  <si>
    <t>Erwarteter Gebarungsabgang/Überschuss</t>
  </si>
  <si>
    <t>Endsummen gesamt</t>
  </si>
  <si>
    <t>Titel</t>
  </si>
  <si>
    <t>1. Summe angestelltes Personal</t>
  </si>
  <si>
    <t>Summe Vorsitz</t>
  </si>
  <si>
    <t>Sonstige Erträge</t>
  </si>
  <si>
    <t>Zinserträge, Skonti u. sonstige Finanzerträge</t>
  </si>
  <si>
    <t>KESt</t>
  </si>
  <si>
    <t>Summe sonstige Erträge</t>
  </si>
  <si>
    <t>Sonstige Gebühren und Abgaben</t>
  </si>
  <si>
    <t>Instandhaltung, Reinigung und Reparaturen</t>
  </si>
  <si>
    <t>Mietaufwand &amp; Betriebskosten</t>
  </si>
  <si>
    <t>Werkverträge / Honorare</t>
  </si>
  <si>
    <t>Büromaterial und Fachliteratur</t>
  </si>
  <si>
    <t>Telefonkosten</t>
  </si>
  <si>
    <t>2. Summe Referate und Arbeitsbereiche</t>
  </si>
  <si>
    <t>Summe Sozialfonds</t>
  </si>
  <si>
    <t>I. Studierendenbeiträge</t>
  </si>
  <si>
    <t>Anzahl Personen</t>
  </si>
  <si>
    <t>III. Hochschulvertretung</t>
  </si>
  <si>
    <t>Davon 30% für STV</t>
  </si>
  <si>
    <t>2. Referate und Arbeitsbereiche (zu AEs siehe Anhang II)</t>
  </si>
  <si>
    <t>3. StuVen (siehe Anhang I)</t>
  </si>
  <si>
    <t>4. Fonds, Projekte, Unterstützungen</t>
  </si>
  <si>
    <t>4.1 Sozialfonds</t>
  </si>
  <si>
    <t>Sozialfonds</t>
  </si>
  <si>
    <t xml:space="preserve">I Summe Studierendenbeiträge </t>
  </si>
  <si>
    <t>4. Summe Fonds, Projekte, Unterstützungen</t>
  </si>
  <si>
    <t>III. Summe Hochschulvertretung (Summe 1-4)</t>
  </si>
  <si>
    <t>Druckkosten</t>
  </si>
  <si>
    <t>Sitzungs-, Fahrt- und Transport und Verpflegungskosten</t>
  </si>
  <si>
    <t>Buchhaltung / Steuerberatung</t>
  </si>
  <si>
    <t>Studienvertretung</t>
  </si>
  <si>
    <t>Budgetverteilung Studienvertretungen</t>
  </si>
  <si>
    <t>1. Angestelltes Personal</t>
  </si>
  <si>
    <t>3. Summe StuVen</t>
  </si>
  <si>
    <t>Restverteilung*</t>
  </si>
  <si>
    <t>*Aufteilung muss von der HV getroffen werden</t>
  </si>
  <si>
    <t>2.1 Allgemeine Posten für HV</t>
  </si>
  <si>
    <t>Sonstige Aufwendungen</t>
  </si>
  <si>
    <t>2.2 Vorsitz</t>
  </si>
  <si>
    <t>Sachaufwand Referat für Bildungspolitik</t>
  </si>
  <si>
    <t>Erträge Referat für Bildungspolitik</t>
  </si>
  <si>
    <t>4.2 Großveranstaltungen und Projekte</t>
  </si>
  <si>
    <t>Auflösung Rücklagen</t>
  </si>
  <si>
    <t>Zuweisung Rücklagen</t>
  </si>
  <si>
    <t>Bilanzgewinn/-verlust</t>
  </si>
  <si>
    <t>Ergebnis Allgemeine Posten für HV</t>
  </si>
  <si>
    <t>Ergebnis Projekte</t>
  </si>
  <si>
    <t>2.3 Referat für wirtschaftliche Angelegenheiten</t>
  </si>
  <si>
    <t>4.3 Unterstützungen</t>
  </si>
  <si>
    <t>4.3.1 Erasmus</t>
  </si>
  <si>
    <t>Erträge Erasmus</t>
  </si>
  <si>
    <t>Aufwand Erasmus</t>
  </si>
  <si>
    <t xml:space="preserve">3.1 STV Volksschule (auslaufend) und Primarstufe (neu) </t>
  </si>
  <si>
    <t xml:space="preserve">Erträge STV Volksschule (auslaufend) und Primarstufe (neu) </t>
  </si>
  <si>
    <t xml:space="preserve">STV Volksschule (auslaufend) und Primarstufe (neu) </t>
  </si>
  <si>
    <t xml:space="preserve">STV Ernährungspädagogik </t>
  </si>
  <si>
    <t>Ergebnis STV Volksschule (auslaufend) und Primarstufe (neu)</t>
  </si>
  <si>
    <t>3.7 STV Informations- und Kommunikationstechnologien</t>
  </si>
  <si>
    <t>Erträge STV Informations- und Kommunikationstechnologien</t>
  </si>
  <si>
    <t>Ergebnis STV Informations- und Kommunikationstechnologien</t>
  </si>
  <si>
    <t>Sonderbudget</t>
  </si>
  <si>
    <t>Summe Unterstützungen</t>
  </si>
  <si>
    <t>Budgetvorschlag</t>
  </si>
  <si>
    <t>zugeteiltes Budget STV Volksschule (auslaufend) und Primarstufe (neu)</t>
  </si>
  <si>
    <t>zugeteiltes Budget STV Informations- und Kommunikationstechnologien</t>
  </si>
  <si>
    <t>Beiträge (Schätzung WiRef)</t>
  </si>
  <si>
    <t>2.9 Referat für Digitalisierung</t>
  </si>
  <si>
    <t>3.0 Referat für Sport und Gesundheit</t>
  </si>
  <si>
    <t>Erträge Referat für Digitalisierung</t>
  </si>
  <si>
    <t>Sachaufwand Referat für Digitalisierung</t>
  </si>
  <si>
    <t>Ergebnis Referat für Digitalisierung</t>
  </si>
  <si>
    <t>*</t>
  </si>
  <si>
    <t>STV Sek AB Nawi</t>
  </si>
  <si>
    <t>3.2 STV Sek AB Gewi</t>
  </si>
  <si>
    <t>Erträge STV Sek AB Gewi</t>
  </si>
  <si>
    <t>zugeteiltes Budget STV Sek AB Gewi</t>
  </si>
  <si>
    <t>Ergebnis STV Sek AB Gewi</t>
  </si>
  <si>
    <t>3.3 STV Sek AB Nawi</t>
  </si>
  <si>
    <t>Erträge STV SEK AB Nawi</t>
  </si>
  <si>
    <t>zugeteiltes Budget STV Sek AB Nawi</t>
  </si>
  <si>
    <t>Ergebnis STV Sek AB Nawi</t>
  </si>
  <si>
    <t>3.6 STV Ernährung</t>
  </si>
  <si>
    <t>Erträge STV Ernährung</t>
  </si>
  <si>
    <t>zugeteiltes Budget STV Ernährung</t>
  </si>
  <si>
    <t>Ergebnis STV Ernährung</t>
  </si>
  <si>
    <t>STV SEK AB Gewi</t>
  </si>
  <si>
    <t>STV SEK BB Informations- und Kommunikationspädagogik</t>
  </si>
  <si>
    <t>Schätzung kolpotierter Einnahmen</t>
  </si>
  <si>
    <t>Budget 2020/21</t>
  </si>
  <si>
    <t>III. Ergebnis der unmittelbaren Vertretungstätigkeit (= I. abzüglich II.)</t>
  </si>
  <si>
    <t>4. Sachaufwendungen</t>
  </si>
  <si>
    <t>3. Werkverträge und Honorare</t>
  </si>
  <si>
    <t>II. Aufwendungen im Zusammenhang mit der unmittelbaren Vertretungstätigkeit</t>
  </si>
  <si>
    <t>1. Studierendenbeiträge</t>
  </si>
  <si>
    <t>I. Erträge im Zusammenhang mit der unmittelbaren Vertretungstätigkeit</t>
  </si>
  <si>
    <t>1. Ausgaben StVen</t>
  </si>
  <si>
    <t>Erträge Kooperation Studo</t>
  </si>
  <si>
    <t>Aufwand Kooperation Studo</t>
  </si>
  <si>
    <t>Ergebnis Kooperation Studo</t>
  </si>
  <si>
    <t>4.2.3 Kooperation Studo</t>
  </si>
  <si>
    <t>Ergebnis Internetseite</t>
  </si>
  <si>
    <t>Ergebnis Corona-Sozialtopf</t>
  </si>
  <si>
    <t>4.2.1 Förderung Mentale Gesundheit</t>
  </si>
  <si>
    <t>Erträge Förderung Mentale Gesundheit</t>
  </si>
  <si>
    <t>Aufwand Förderung Mentale Gesundheit</t>
  </si>
  <si>
    <t>Ergebnis Förderung Mentale Gesundheit</t>
  </si>
  <si>
    <t xml:space="preserve"> Schätzung Studierender Studienjahr 2021/22</t>
  </si>
  <si>
    <t>IV. Sozialfonds</t>
  </si>
  <si>
    <t>V. Erträge aus Projekte</t>
  </si>
  <si>
    <t>VI. Aufwendungen aus Projekte</t>
  </si>
  <si>
    <t>VII. Ergebnis aus Projekte (V. abzüglich VI.)</t>
  </si>
  <si>
    <t>VIII. Erträge Erasmus</t>
  </si>
  <si>
    <t>IX. Aufwendungen Erasmus</t>
  </si>
  <si>
    <t>X. Ergebnis aus wirtschaftlichen Aktivitäten/Wirtschaftsbetrieben/ Beteiligungen (VIII. abzüglich IX.)</t>
  </si>
  <si>
    <t>XI. Finanzerträge</t>
  </si>
  <si>
    <t>XII. Finanzaufwendungen</t>
  </si>
  <si>
    <t>XIII. Finanzergebnis (XI. abzüglich XII.)</t>
  </si>
  <si>
    <t>XIV. Steuern und Abgaben</t>
  </si>
  <si>
    <t>XVI. abzüglich Zuweisung zu Rücklagen</t>
  </si>
  <si>
    <t>XVII. zuzüglich Auflösung von Rücklagen</t>
  </si>
  <si>
    <t>XVIII. Gebarungsüberschuss/-fehlbetrag</t>
  </si>
  <si>
    <t>XV. Ergebnis der laufenden Gebarung (Summe aus III., IV, VII., X., XIII. abzüglich XIV.)</t>
  </si>
  <si>
    <t>Einnahmen  21/22</t>
  </si>
  <si>
    <t>Ausgaben 21/22</t>
  </si>
  <si>
    <t>§ 14-Mittel</t>
  </si>
  <si>
    <t>Einnahmen Getränkestände/Partys</t>
  </si>
  <si>
    <t>Aussendungen</t>
  </si>
  <si>
    <t>Flyer</t>
  </si>
  <si>
    <t>Zeitung</t>
  </si>
  <si>
    <t>Logo</t>
  </si>
  <si>
    <t>166,67 / 200</t>
  </si>
  <si>
    <t>100 / 150</t>
  </si>
  <si>
    <t>100 / 125</t>
  </si>
  <si>
    <t>50 / 80</t>
  </si>
  <si>
    <t>200 / 300</t>
  </si>
  <si>
    <t>366,67 / 500</t>
  </si>
  <si>
    <t>100 / 160</t>
  </si>
  <si>
    <t>200 / 310</t>
  </si>
  <si>
    <t>monatl. AE pro Person*
07-10 / 11-06</t>
  </si>
  <si>
    <t>Summe AE pro Monat
07-10 / 11-06</t>
  </si>
  <si>
    <t>Getränkestände Partys</t>
  </si>
  <si>
    <t>2. Weitere Einnahmen</t>
  </si>
  <si>
    <t>Summe Funktionsgebühren Vorsitz</t>
  </si>
  <si>
    <t>Summe Funktionsgebühren Referat für Bildungspolitik</t>
  </si>
  <si>
    <t>Summe Funktionsgebühren Referat für Digitalisierung</t>
  </si>
  <si>
    <t>Funktionsgebühren HV 2021/22</t>
  </si>
  <si>
    <t>2. Funktionsgebühren</t>
  </si>
  <si>
    <t>4.2.2 Sozialfonds</t>
  </si>
  <si>
    <t>Erträge Sozialfonds</t>
  </si>
  <si>
    <t>Aufwand Sozialfonds (7.000 Corona / 5.000 Fahrkosten)</t>
  </si>
  <si>
    <t>Ergebnis Referat für wirtschaftliche Angelegenheiten</t>
  </si>
  <si>
    <t>Ergebnis Referat für Sport und Gesundheit</t>
  </si>
  <si>
    <t>Erträge Referat für wirtschaftliche Angelegenheiten</t>
  </si>
  <si>
    <t>Summe Funktionsgebühren Referat für wirtschaftliche Angelegenheiten</t>
  </si>
  <si>
    <t>Sachaufwand Referat für wirtschaftliche Angelegenheiten</t>
  </si>
  <si>
    <t>2.4 Referat für Bildungspolitik</t>
  </si>
  <si>
    <t>Ergebnis Referat für Bildungspolitik</t>
  </si>
  <si>
    <t>2.5 Referat für Soziales</t>
  </si>
  <si>
    <t>Erträge Referat für Soziales</t>
  </si>
  <si>
    <t>Summe Funktionsgebühren Referat für Soziales</t>
  </si>
  <si>
    <t>Aufwand Referat für Soziales</t>
  </si>
  <si>
    <t>Ergebnis Referat für Soziales</t>
  </si>
  <si>
    <t>2.6 Organisationsreferat</t>
  </si>
  <si>
    <t>Erträge Organisationsreferat</t>
  </si>
  <si>
    <t>Summe Funktionsgebühren Organisationsreferat</t>
  </si>
  <si>
    <t>Sachaufwand Organisationsreferat</t>
  </si>
  <si>
    <t>Ergebnis Organisationsreferat</t>
  </si>
  <si>
    <t>2.7 Referat für Gleichbehandlungsfragen</t>
  </si>
  <si>
    <t>Erträge Referat für Gleichbehandlungsfragen</t>
  </si>
  <si>
    <t>Summe Funktionsgebühren Referat für Gleichbehandlungsfragen</t>
  </si>
  <si>
    <t>Sachaufwand Referat für Gleichbehandlungsfragen</t>
  </si>
  <si>
    <t>Ergebnis Referat für Gleichbehandlungsfragen</t>
  </si>
  <si>
    <t>2.8 Referat für Presse- und Öffentlichkeitsarbeit</t>
  </si>
  <si>
    <t>Erträge Referat für Presse- und Öffentlichkeitsarbeit</t>
  </si>
  <si>
    <t>Summe Funktionsgebühren Referat für Presse- und Öffentlichkeitsarbeit</t>
  </si>
  <si>
    <t>Ergebnis Referat für Presse- und Öffentlichkeitsarbeit</t>
  </si>
  <si>
    <t>Erträge Referat für Sport und Gesundheit</t>
  </si>
  <si>
    <t>Summe Funktionsgebühren Referat für Sport und Gesundheit</t>
  </si>
  <si>
    <t>Sachaufwand Referat für Sport und Gesundheit</t>
  </si>
  <si>
    <t>4.2.5 Plagiatscheck</t>
  </si>
  <si>
    <t>Ergebnis Plagiatscheck</t>
  </si>
  <si>
    <t>Aufwände</t>
  </si>
  <si>
    <t>Erträge</t>
  </si>
  <si>
    <t>II. SUMME</t>
  </si>
  <si>
    <t>I. SUMME</t>
  </si>
  <si>
    <t>150 / 205</t>
  </si>
  <si>
    <t>200 / 285</t>
  </si>
  <si>
    <t>150 / 230</t>
  </si>
  <si>
    <t>4.2.4 Aufwand Internetseite</t>
  </si>
  <si>
    <t>Vorsitzende*r</t>
  </si>
  <si>
    <t>Stellvertreter*in</t>
  </si>
  <si>
    <t>Referent*in</t>
  </si>
  <si>
    <t>Sachbearbeiter*innen</t>
  </si>
  <si>
    <t>II. Sonstige Erträge</t>
  </si>
  <si>
    <t>II Summe sonstige Erträge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</si>
</sst>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&quot;€&quot;\ #,##0.00"/>
    <numFmt numFmtId="166" formatCode="0.0"/>
    <numFmt numFmtId="167" formatCode="#,##0.00_ ;[Red]\-#,##0.00\ "/>
    <numFmt numFmtId="168" formatCode="#,##0_ ;[Red]\-#,##0\ "/>
  </numFmts>
  <fonts count="38">
    <font>
      <sz val="10"/>
      <name val="Arial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i/>
      <sz val="7"/>
      <name val="Verdana"/>
      <family val="2"/>
    </font>
    <font>
      <b/>
      <sz val="8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Wingdings 2"/>
      <family val="1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Arial"/>
      <family val="2"/>
    </font>
    <font>
      <i/>
      <u/>
      <sz val="9"/>
      <name val="Verdana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0"/>
      <color theme="3" tint="0.3999755851924192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sz val="9"/>
      <color theme="1"/>
      <name val="Verdana"/>
      <family val="2"/>
    </font>
    <font>
      <i/>
      <u/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20" fillId="0" borderId="0"/>
    <xf numFmtId="0" fontId="23" fillId="7" borderId="0" applyNumberFormat="0" applyBorder="0" applyAlignment="0" applyProtection="0"/>
    <xf numFmtId="0" fontId="1" fillId="0" borderId="0"/>
  </cellStyleXfs>
  <cellXfs count="179">
    <xf numFmtId="0" fontId="0" fillId="0" borderId="0" xfId="0"/>
    <xf numFmtId="0" fontId="3" fillId="2" borderId="1" xfId="0" applyFont="1" applyFill="1" applyBorder="1"/>
    <xf numFmtId="0" fontId="2" fillId="2" borderId="2" xfId="0" applyFont="1" applyFill="1" applyBorder="1"/>
    <xf numFmtId="0" fontId="4" fillId="0" borderId="0" xfId="0" applyFont="1" applyBorder="1"/>
    <xf numFmtId="0" fontId="4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Fill="1" applyBorder="1"/>
    <xf numFmtId="0" fontId="4" fillId="0" borderId="0" xfId="0" applyFont="1" applyFill="1"/>
    <xf numFmtId="0" fontId="2" fillId="0" borderId="0" xfId="0" applyFont="1" applyFill="1" applyBorder="1"/>
    <xf numFmtId="4" fontId="4" fillId="0" borderId="0" xfId="0" applyNumberFormat="1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6" fillId="0" borderId="0" xfId="0" applyFont="1" applyFill="1" applyBorder="1" applyAlignment="1">
      <alignment horizontal="right"/>
    </xf>
    <xf numFmtId="4" fontId="6" fillId="0" borderId="0" xfId="0" applyNumberFormat="1" applyFont="1"/>
    <xf numFmtId="4" fontId="5" fillId="0" borderId="0" xfId="0" applyNumberFormat="1" applyFont="1" applyBorder="1"/>
    <xf numFmtId="0" fontId="2" fillId="0" borderId="0" xfId="0" applyFont="1" applyFill="1"/>
    <xf numFmtId="4" fontId="4" fillId="0" borderId="0" xfId="0" applyNumberFormat="1" applyFont="1"/>
    <xf numFmtId="0" fontId="3" fillId="0" borderId="0" xfId="0" applyFont="1" applyFill="1"/>
    <xf numFmtId="0" fontId="2" fillId="3" borderId="1" xfId="0" applyFont="1" applyFill="1" applyBorder="1"/>
    <xf numFmtId="4" fontId="6" fillId="0" borderId="0" xfId="0" applyNumberFormat="1" applyFont="1" applyFill="1"/>
    <xf numFmtId="0" fontId="3" fillId="0" borderId="0" xfId="0" applyFont="1"/>
    <xf numFmtId="0" fontId="2" fillId="4" borderId="1" xfId="0" applyFont="1" applyFill="1" applyBorder="1"/>
    <xf numFmtId="0" fontId="2" fillId="4" borderId="2" xfId="0" applyFont="1" applyFill="1" applyBorder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8" fillId="0" borderId="0" xfId="0" applyFont="1" applyFill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/>
    <xf numFmtId="0" fontId="11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2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165" fontId="10" fillId="0" borderId="6" xfId="0" applyNumberFormat="1" applyFont="1" applyBorder="1"/>
    <xf numFmtId="0" fontId="12" fillId="0" borderId="8" xfId="0" applyFont="1" applyBorder="1"/>
    <xf numFmtId="165" fontId="10" fillId="0" borderId="9" xfId="0" applyNumberFormat="1" applyFont="1" applyBorder="1" applyAlignment="1">
      <alignment horizontal="right"/>
    </xf>
    <xf numFmtId="0" fontId="12" fillId="0" borderId="0" xfId="0" applyFont="1" applyBorder="1"/>
    <xf numFmtId="165" fontId="10" fillId="0" borderId="0" xfId="0" applyNumberFormat="1" applyFont="1" applyBorder="1" applyAlignment="1">
      <alignment horizontal="right"/>
    </xf>
    <xf numFmtId="165" fontId="12" fillId="0" borderId="0" xfId="0" applyNumberFormat="1" applyFont="1" applyBorder="1"/>
    <xf numFmtId="0" fontId="10" fillId="0" borderId="0" xfId="0" applyFont="1"/>
    <xf numFmtId="0" fontId="2" fillId="0" borderId="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0" xfId="0" applyFill="1"/>
    <xf numFmtId="0" fontId="15" fillId="0" borderId="0" xfId="0" applyFont="1"/>
    <xf numFmtId="4" fontId="3" fillId="0" borderId="16" xfId="0" applyNumberFormat="1" applyFont="1" applyBorder="1"/>
    <xf numFmtId="167" fontId="10" fillId="0" borderId="7" xfId="0" applyNumberFormat="1" applyFont="1" applyBorder="1"/>
    <xf numFmtId="167" fontId="12" fillId="0" borderId="21" xfId="0" applyNumberFormat="1" applyFont="1" applyBorder="1"/>
    <xf numFmtId="0" fontId="3" fillId="3" borderId="2" xfId="0" applyFont="1" applyFill="1" applyBorder="1"/>
    <xf numFmtId="43" fontId="2" fillId="0" borderId="16" xfId="0" applyNumberFormat="1" applyFont="1" applyFill="1" applyBorder="1"/>
    <xf numFmtId="43" fontId="2" fillId="0" borderId="16" xfId="1" applyFont="1" applyFill="1" applyBorder="1"/>
    <xf numFmtId="43" fontId="2" fillId="0" borderId="16" xfId="1" applyNumberFormat="1" applyFont="1" applyFill="1" applyBorder="1"/>
    <xf numFmtId="43" fontId="2" fillId="0" borderId="16" xfId="0" applyNumberFormat="1" applyFont="1" applyBorder="1"/>
    <xf numFmtId="4" fontId="2" fillId="0" borderId="22" xfId="0" applyNumberFormat="1" applyFont="1" applyBorder="1"/>
    <xf numFmtId="168" fontId="12" fillId="0" borderId="7" xfId="0" applyNumberFormat="1" applyFont="1" applyFill="1" applyBorder="1"/>
    <xf numFmtId="4" fontId="8" fillId="0" borderId="12" xfId="0" applyNumberFormat="1" applyFont="1" applyBorder="1" applyAlignment="1">
      <alignment horizontal="center" wrapText="1"/>
    </xf>
    <xf numFmtId="43" fontId="8" fillId="0" borderId="16" xfId="0" applyNumberFormat="1" applyFont="1" applyBorder="1" applyAlignment="1">
      <alignment horizontal="center"/>
    </xf>
    <xf numFmtId="43" fontId="2" fillId="2" borderId="12" xfId="0" applyNumberFormat="1" applyFont="1" applyFill="1" applyBorder="1"/>
    <xf numFmtId="43" fontId="2" fillId="3" borderId="12" xfId="1" applyFont="1" applyFill="1" applyBorder="1"/>
    <xf numFmtId="43" fontId="5" fillId="0" borderId="16" xfId="0" applyNumberFormat="1" applyFont="1" applyBorder="1"/>
    <xf numFmtId="43" fontId="3" fillId="3" borderId="12" xfId="1" applyNumberFormat="1" applyFont="1" applyFill="1" applyBorder="1"/>
    <xf numFmtId="43" fontId="2" fillId="4" borderId="12" xfId="1" applyNumberFormat="1" applyFont="1" applyFill="1" applyBorder="1"/>
    <xf numFmtId="43" fontId="2" fillId="3" borderId="12" xfId="1" applyNumberFormat="1" applyFont="1" applyFill="1" applyBorder="1"/>
    <xf numFmtId="4" fontId="3" fillId="3" borderId="12" xfId="0" applyNumberFormat="1" applyFont="1" applyFill="1" applyBorder="1"/>
    <xf numFmtId="43" fontId="2" fillId="0" borderId="14" xfId="0" applyNumberFormat="1" applyFont="1" applyBorder="1"/>
    <xf numFmtId="43" fontId="2" fillId="0" borderId="14" xfId="0" applyNumberFormat="1" applyFont="1" applyFill="1" applyBorder="1"/>
    <xf numFmtId="0" fontId="16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7" fillId="0" borderId="0" xfId="0" applyFont="1" applyFill="1" applyBorder="1"/>
    <xf numFmtId="43" fontId="7" fillId="0" borderId="16" xfId="1" applyNumberFormat="1" applyFont="1" applyFill="1" applyBorder="1"/>
    <xf numFmtId="43" fontId="7" fillId="0" borderId="14" xfId="1" applyNumberFormat="1" applyFont="1" applyFill="1" applyBorder="1"/>
    <xf numFmtId="0" fontId="7" fillId="0" borderId="0" xfId="0" applyFont="1"/>
    <xf numFmtId="0" fontId="21" fillId="0" borderId="0" xfId="0" applyFont="1"/>
    <xf numFmtId="0" fontId="7" fillId="4" borderId="1" xfId="0" applyFont="1" applyFill="1" applyBorder="1"/>
    <xf numFmtId="0" fontId="21" fillId="0" borderId="0" xfId="0" applyFont="1" applyFill="1" applyBorder="1"/>
    <xf numFmtId="43" fontId="21" fillId="0" borderId="16" xfId="0" applyNumberFormat="1" applyFont="1" applyBorder="1"/>
    <xf numFmtId="164" fontId="3" fillId="3" borderId="12" xfId="0" applyNumberFormat="1" applyFont="1" applyFill="1" applyBorder="1"/>
    <xf numFmtId="43" fontId="2" fillId="3" borderId="18" xfId="1" applyNumberFormat="1" applyFont="1" applyFill="1" applyBorder="1"/>
    <xf numFmtId="0" fontId="0" fillId="0" borderId="16" xfId="0" applyBorder="1"/>
    <xf numFmtId="0" fontId="12" fillId="6" borderId="10" xfId="0" applyFont="1" applyFill="1" applyBorder="1" applyAlignment="1">
      <alignment horizontal="left"/>
    </xf>
    <xf numFmtId="0" fontId="3" fillId="5" borderId="5" xfId="0" applyFont="1" applyFill="1" applyBorder="1"/>
    <xf numFmtId="3" fontId="10" fillId="6" borderId="15" xfId="0" applyNumberFormat="1" applyFont="1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/>
    </xf>
    <xf numFmtId="0" fontId="22" fillId="6" borderId="12" xfId="0" applyFont="1" applyFill="1" applyBorder="1"/>
    <xf numFmtId="0" fontId="22" fillId="6" borderId="11" xfId="0" applyFont="1" applyFill="1" applyBorder="1"/>
    <xf numFmtId="0" fontId="12" fillId="5" borderId="25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3" fillId="5" borderId="27" xfId="0" applyFont="1" applyFill="1" applyBorder="1"/>
    <xf numFmtId="10" fontId="12" fillId="0" borderId="13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4" fontId="10" fillId="6" borderId="24" xfId="0" applyNumberFormat="1" applyFont="1" applyFill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5" borderId="24" xfId="0" applyNumberFormat="1" applyFont="1" applyFill="1" applyBorder="1" applyAlignment="1">
      <alignment horizontal="right"/>
    </xf>
    <xf numFmtId="10" fontId="10" fillId="5" borderId="15" xfId="0" applyNumberFormat="1" applyFont="1" applyFill="1" applyBorder="1" applyAlignment="1">
      <alignment horizontal="center"/>
    </xf>
    <xf numFmtId="0" fontId="1" fillId="0" borderId="0" xfId="0" applyFont="1"/>
    <xf numFmtId="4" fontId="28" fillId="6" borderId="10" xfId="4" applyNumberFormat="1" applyFont="1" applyFill="1" applyBorder="1"/>
    <xf numFmtId="4" fontId="29" fillId="0" borderId="10" xfId="0" applyNumberFormat="1" applyFont="1" applyBorder="1" applyAlignment="1">
      <alignment horizontal="right"/>
    </xf>
    <xf numFmtId="4" fontId="30" fillId="6" borderId="4" xfId="0" applyNumberFormat="1" applyFont="1" applyFill="1" applyBorder="1"/>
    <xf numFmtId="4" fontId="31" fillId="0" borderId="16" xfId="0" applyNumberFormat="1" applyFont="1" applyBorder="1"/>
    <xf numFmtId="164" fontId="31" fillId="3" borderId="12" xfId="0" applyNumberFormat="1" applyFont="1" applyFill="1" applyBorder="1"/>
    <xf numFmtId="0" fontId="1" fillId="0" borderId="16" xfId="0" applyFont="1" applyBorder="1"/>
    <xf numFmtId="0" fontId="32" fillId="0" borderId="0" xfId="0" applyFont="1"/>
    <xf numFmtId="0" fontId="33" fillId="0" borderId="0" xfId="0" applyFont="1"/>
    <xf numFmtId="43" fontId="33" fillId="0" borderId="16" xfId="0" applyNumberFormat="1" applyFont="1" applyBorder="1"/>
    <xf numFmtId="0" fontId="32" fillId="0" borderId="0" xfId="0" applyFont="1" applyBorder="1"/>
    <xf numFmtId="4" fontId="32" fillId="0" borderId="22" xfId="0" applyNumberFormat="1" applyFont="1" applyBorder="1"/>
    <xf numFmtId="43" fontId="32" fillId="4" borderId="12" xfId="1" applyNumberFormat="1" applyFont="1" applyFill="1" applyBorder="1"/>
    <xf numFmtId="43" fontId="32" fillId="0" borderId="16" xfId="0" applyNumberFormat="1" applyFont="1" applyBorder="1"/>
    <xf numFmtId="43" fontId="32" fillId="0" borderId="16" xfId="0" applyNumberFormat="1" applyFont="1" applyFill="1" applyBorder="1"/>
    <xf numFmtId="43" fontId="32" fillId="0" borderId="16" xfId="1" applyNumberFormat="1" applyFont="1" applyFill="1" applyBorder="1"/>
    <xf numFmtId="43" fontId="32" fillId="3" borderId="12" xfId="1" applyNumberFormat="1" applyFont="1" applyFill="1" applyBorder="1"/>
    <xf numFmtId="0" fontId="34" fillId="0" borderId="0" xfId="0" applyFont="1"/>
    <xf numFmtId="166" fontId="34" fillId="0" borderId="0" xfId="0" applyNumberFormat="1" applyFont="1" applyAlignment="1">
      <alignment horizontal="center"/>
    </xf>
    <xf numFmtId="166" fontId="34" fillId="0" borderId="0" xfId="0" applyNumberFormat="1" applyFont="1"/>
    <xf numFmtId="4" fontId="15" fillId="0" borderId="0" xfId="0" applyNumberFormat="1" applyFont="1" applyBorder="1"/>
    <xf numFmtId="166" fontId="15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166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166" fontId="12" fillId="0" borderId="0" xfId="0" applyNumberFormat="1" applyFont="1" applyFill="1" applyBorder="1" applyAlignment="1">
      <alignment horizontal="center"/>
    </xf>
    <xf numFmtId="4" fontId="34" fillId="0" borderId="0" xfId="0" applyNumberFormat="1" applyFont="1" applyBorder="1" applyAlignment="1">
      <alignment horizontal="right"/>
    </xf>
    <xf numFmtId="166" fontId="12" fillId="8" borderId="0" xfId="0" applyNumberFormat="1" applyFont="1" applyFill="1" applyBorder="1" applyAlignment="1">
      <alignment horizontal="center"/>
    </xf>
    <xf numFmtId="4" fontId="35" fillId="0" borderId="0" xfId="0" applyNumberFormat="1" applyFont="1" applyBorder="1" applyAlignment="1">
      <alignment horizontal="right"/>
    </xf>
    <xf numFmtId="4" fontId="10" fillId="8" borderId="0" xfId="0" applyNumberFormat="1" applyFont="1" applyFill="1" applyBorder="1" applyAlignment="1">
      <alignment horizontal="right"/>
    </xf>
    <xf numFmtId="4" fontId="35" fillId="8" borderId="0" xfId="0" applyNumberFormat="1" applyFont="1" applyFill="1" applyBorder="1" applyAlignment="1">
      <alignment horizontal="right"/>
    </xf>
    <xf numFmtId="166" fontId="35" fillId="0" borderId="0" xfId="0" applyNumberFormat="1" applyFont="1" applyBorder="1" applyAlignment="1">
      <alignment horizontal="center"/>
    </xf>
    <xf numFmtId="4" fontId="35" fillId="0" borderId="0" xfId="0" applyNumberFormat="1" applyFont="1" applyBorder="1"/>
    <xf numFmtId="4" fontId="34" fillId="8" borderId="0" xfId="0" applyNumberFormat="1" applyFont="1" applyFill="1" applyBorder="1" applyAlignment="1">
      <alignment horizontal="right"/>
    </xf>
    <xf numFmtId="0" fontId="12" fillId="0" borderId="28" xfId="0" applyFont="1" applyFill="1" applyBorder="1" applyAlignment="1">
      <alignment horizontal="left"/>
    </xf>
    <xf numFmtId="4" fontId="12" fillId="0" borderId="29" xfId="0" applyNumberFormat="1" applyFont="1" applyBorder="1" applyAlignment="1">
      <alignment horizontal="right"/>
    </xf>
    <xf numFmtId="0" fontId="10" fillId="0" borderId="28" xfId="0" applyFont="1" applyFill="1" applyBorder="1" applyAlignment="1">
      <alignment horizontal="left"/>
    </xf>
    <xf numFmtId="4" fontId="12" fillId="0" borderId="29" xfId="0" applyNumberFormat="1" applyFont="1" applyBorder="1"/>
    <xf numFmtId="0" fontId="15" fillId="0" borderId="28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34" fillId="0" borderId="28" xfId="0" applyFont="1" applyBorder="1"/>
    <xf numFmtId="4" fontId="12" fillId="8" borderId="29" xfId="0" applyNumberFormat="1" applyFont="1" applyFill="1" applyBorder="1"/>
    <xf numFmtId="0" fontId="15" fillId="0" borderId="28" xfId="0" applyFont="1" applyFill="1" applyBorder="1" applyAlignment="1">
      <alignment horizontal="left"/>
    </xf>
    <xf numFmtId="0" fontId="34" fillId="8" borderId="28" xfId="0" applyFont="1" applyFill="1" applyBorder="1"/>
    <xf numFmtId="0" fontId="10" fillId="0" borderId="28" xfId="0" applyFont="1" applyBorder="1"/>
    <xf numFmtId="4" fontId="35" fillId="0" borderId="29" xfId="0" applyNumberFormat="1" applyFont="1" applyBorder="1"/>
    <xf numFmtId="0" fontId="35" fillId="0" borderId="28" xfId="0" applyFont="1" applyFill="1" applyBorder="1" applyAlignment="1">
      <alignment horizontal="left"/>
    </xf>
    <xf numFmtId="4" fontId="35" fillId="8" borderId="29" xfId="0" applyNumberFormat="1" applyFont="1" applyFill="1" applyBorder="1"/>
    <xf numFmtId="4" fontId="34" fillId="0" borderId="29" xfId="0" applyNumberFormat="1" applyFont="1" applyBorder="1"/>
    <xf numFmtId="0" fontId="35" fillId="0" borderId="1" xfId="0" applyFont="1" applyBorder="1" applyAlignment="1">
      <alignment horizontal="left"/>
    </xf>
    <xf numFmtId="4" fontId="35" fillId="0" borderId="2" xfId="0" applyNumberFormat="1" applyFont="1" applyBorder="1"/>
    <xf numFmtId="166" fontId="35" fillId="0" borderId="2" xfId="0" applyNumberFormat="1" applyFont="1" applyBorder="1" applyAlignment="1">
      <alignment horizontal="center"/>
    </xf>
    <xf numFmtId="4" fontId="35" fillId="0" borderId="2" xfId="0" applyNumberFormat="1" applyFont="1" applyBorder="1" applyAlignment="1"/>
    <xf numFmtId="4" fontId="35" fillId="0" borderId="30" xfId="0" applyNumberFormat="1" applyFont="1" applyBorder="1" applyAlignment="1"/>
    <xf numFmtId="4" fontId="15" fillId="0" borderId="29" xfId="0" applyNumberFormat="1" applyFont="1" applyBorder="1"/>
    <xf numFmtId="0" fontId="12" fillId="5" borderId="1" xfId="0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166" fontId="12" fillId="5" borderId="2" xfId="0" applyNumberFormat="1" applyFont="1" applyFill="1" applyBorder="1" applyAlignment="1">
      <alignment horizontal="center" vertical="center" wrapText="1"/>
    </xf>
    <xf numFmtId="4" fontId="14" fillId="5" borderId="30" xfId="0" applyNumberFormat="1" applyFont="1" applyFill="1" applyBorder="1" applyAlignment="1">
      <alignment horizontal="center" vertical="center" wrapText="1"/>
    </xf>
    <xf numFmtId="43" fontId="7" fillId="0" borderId="16" xfId="0" applyNumberFormat="1" applyFont="1" applyBorder="1"/>
    <xf numFmtId="0" fontId="32" fillId="8" borderId="0" xfId="0" applyFont="1" applyFill="1"/>
    <xf numFmtId="0" fontId="33" fillId="8" borderId="0" xfId="0" applyFont="1" applyFill="1"/>
    <xf numFmtId="43" fontId="33" fillId="8" borderId="16" xfId="0" applyNumberFormat="1" applyFont="1" applyFill="1" applyBorder="1"/>
    <xf numFmtId="43" fontId="2" fillId="8" borderId="14" xfId="0" applyNumberFormat="1" applyFont="1" applyFill="1" applyBorder="1"/>
    <xf numFmtId="0" fontId="0" fillId="0" borderId="0" xfId="0" applyBorder="1"/>
    <xf numFmtId="0" fontId="27" fillId="0" borderId="0" xfId="5" applyFont="1" applyBorder="1" applyAlignment="1">
      <alignment wrapText="1"/>
    </xf>
    <xf numFmtId="0" fontId="1" fillId="0" borderId="0" xfId="5" applyBorder="1" applyAlignment="1">
      <alignment horizontal="left" wrapText="1" indent="4"/>
    </xf>
    <xf numFmtId="0" fontId="26" fillId="0" borderId="0" xfId="5" applyFont="1" applyBorder="1" applyAlignment="1">
      <alignment wrapText="1"/>
    </xf>
    <xf numFmtId="43" fontId="0" fillId="0" borderId="0" xfId="0" applyNumberFormat="1"/>
    <xf numFmtId="4" fontId="0" fillId="0" borderId="0" xfId="0" applyNumberFormat="1"/>
    <xf numFmtId="43" fontId="36" fillId="0" borderId="0" xfId="0" applyNumberFormat="1" applyFont="1"/>
    <xf numFmtId="4" fontId="37" fillId="0" borderId="0" xfId="0" applyNumberFormat="1" applyFont="1"/>
    <xf numFmtId="0" fontId="22" fillId="0" borderId="0" xfId="0" applyFont="1"/>
    <xf numFmtId="0" fontId="6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6">
    <cellStyle name="Komma" xfId="1" builtinId="3"/>
    <cellStyle name="Neutral" xfId="4" builtinId="28"/>
    <cellStyle name="Standard" xfId="0" builtinId="0"/>
    <cellStyle name="Standard 2" xfId="2" xr:uid="{00000000-0005-0000-0000-000003000000}"/>
    <cellStyle name="Standard 3" xfId="3" xr:uid="{00000000-0005-0000-0000-000004000000}"/>
    <cellStyle name="Standard 4" xfId="5" xr:uid="{F72070A3-67B9-B242-BC2B-1E01ADB9E06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85618</xdr:colOff>
      <xdr:row>0</xdr:row>
      <xdr:rowOff>0</xdr:rowOff>
    </xdr:from>
    <xdr:to>
      <xdr:col>2</xdr:col>
      <xdr:colOff>2375899</xdr:colOff>
      <xdr:row>0</xdr:row>
      <xdr:rowOff>373721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50D0DD5-E3EF-494D-8E61-E6D5A219E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27753" y="0"/>
          <a:ext cx="2290281" cy="373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143"/>
  <sheetViews>
    <sheetView tabSelected="1" view="pageLayout" zoomScale="89" zoomScaleNormal="38" zoomScaleSheetLayoutView="100" zoomScalePageLayoutView="89" workbookViewId="0">
      <selection activeCell="B1" sqref="B1"/>
    </sheetView>
  </sheetViews>
  <sheetFormatPr baseColWidth="10" defaultColWidth="11.42578125" defaultRowHeight="12" customHeight="1"/>
  <cols>
    <col min="1" max="1" width="2.140625" style="5" bestFit="1" customWidth="1"/>
    <col min="2" max="2" width="7" style="47" bestFit="1" customWidth="1"/>
    <col min="3" max="3" width="63.140625" style="5" bestFit="1" customWidth="1"/>
    <col min="4" max="4" width="11.140625" style="5" bestFit="1" customWidth="1"/>
    <col min="5" max="5" width="15.7109375" style="6" bestFit="1" customWidth="1"/>
    <col min="6" max="6" width="16.42578125" style="6" bestFit="1" customWidth="1"/>
    <col min="7" max="7" width="21.7109375" style="3" bestFit="1" customWidth="1"/>
    <col min="8" max="8" width="13.42578125" style="4" customWidth="1"/>
    <col min="9" max="10" width="10.7109375" customWidth="1"/>
    <col min="11" max="16384" width="11.42578125" style="5"/>
  </cols>
  <sheetData>
    <row r="1" spans="1:10" s="6" customFormat="1" ht="49.5" customHeight="1" thickBot="1">
      <c r="B1" s="46"/>
      <c r="C1" s="28" t="s">
        <v>10</v>
      </c>
      <c r="D1" s="29"/>
      <c r="E1" s="61" t="s">
        <v>132</v>
      </c>
      <c r="F1" s="61" t="s">
        <v>133</v>
      </c>
      <c r="G1" s="175"/>
      <c r="H1" s="175"/>
    </row>
    <row r="2" spans="1:10" s="6" customFormat="1" ht="12" customHeight="1" thickBot="1">
      <c r="B2" s="47"/>
      <c r="C2" s="30"/>
      <c r="D2" s="30"/>
      <c r="E2" s="62"/>
      <c r="F2" s="62"/>
      <c r="G2" s="3"/>
      <c r="H2" s="3"/>
    </row>
    <row r="3" spans="1:10" ht="12" customHeight="1" thickBot="1">
      <c r="A3" s="5" t="str">
        <f>IF(C3&lt;&gt;"","*","")</f>
        <v>*</v>
      </c>
      <c r="C3" s="1" t="s">
        <v>25</v>
      </c>
      <c r="D3" s="2"/>
      <c r="E3" s="63"/>
      <c r="F3" s="63"/>
    </row>
    <row r="4" spans="1:10" ht="12" customHeight="1" thickBot="1">
      <c r="A4" s="5" t="str">
        <f>IF(C4&lt;&gt;"","*","")</f>
        <v>*</v>
      </c>
      <c r="C4" s="5" t="s">
        <v>75</v>
      </c>
      <c r="D4" s="6"/>
      <c r="E4" s="58">
        <v>100000</v>
      </c>
      <c r="F4" s="58"/>
    </row>
    <row r="5" spans="1:10" ht="14.25" customHeight="1" thickBot="1">
      <c r="A5" s="5" t="str">
        <f t="shared" ref="A5:A48" si="0">IF(C5&lt;&gt;"","*","")</f>
        <v>*</v>
      </c>
      <c r="C5" s="20" t="s">
        <v>34</v>
      </c>
      <c r="D5" s="13"/>
      <c r="E5" s="64">
        <v>100000</v>
      </c>
      <c r="F5" s="64"/>
      <c r="G5" s="14"/>
      <c r="H5" s="15"/>
    </row>
    <row r="6" spans="1:10" ht="12" customHeight="1" thickBot="1">
      <c r="A6" s="5" t="str">
        <f t="shared" si="0"/>
        <v>*</v>
      </c>
      <c r="C6" s="1" t="s">
        <v>203</v>
      </c>
      <c r="D6" s="2"/>
      <c r="E6" s="63"/>
      <c r="F6" s="63"/>
    </row>
    <row r="7" spans="1:10" s="17" customFormat="1" ht="12" customHeight="1">
      <c r="A7" s="5" t="str">
        <f t="shared" si="0"/>
        <v>*</v>
      </c>
      <c r="B7" s="47"/>
      <c r="C7" s="17" t="s">
        <v>134</v>
      </c>
      <c r="D7" s="10"/>
      <c r="E7" s="55">
        <v>5000</v>
      </c>
      <c r="F7" s="55"/>
      <c r="G7" s="8"/>
      <c r="H7" s="9"/>
    </row>
    <row r="8" spans="1:10" s="17" customFormat="1" ht="12" customHeight="1" thickBot="1">
      <c r="A8" s="5"/>
      <c r="B8" s="47"/>
      <c r="C8" s="5" t="s">
        <v>135</v>
      </c>
      <c r="D8" s="6"/>
      <c r="E8" s="55">
        <v>4000</v>
      </c>
      <c r="F8" s="55"/>
      <c r="G8" s="8"/>
      <c r="H8" s="9"/>
    </row>
    <row r="9" spans="1:10" ht="12" customHeight="1" thickBot="1">
      <c r="A9" s="5" t="str">
        <f t="shared" si="0"/>
        <v>*</v>
      </c>
      <c r="C9" s="12" t="s">
        <v>204</v>
      </c>
      <c r="D9" s="54"/>
      <c r="E9" s="66">
        <f>E7+E8</f>
        <v>9000</v>
      </c>
      <c r="F9" s="66">
        <f>SUM(F7:F7)</f>
        <v>0</v>
      </c>
      <c r="G9" s="14"/>
      <c r="H9" s="15"/>
    </row>
    <row r="10" spans="1:10" ht="12" customHeight="1" thickBot="1">
      <c r="A10" s="5" t="str">
        <f t="shared" si="0"/>
        <v>*</v>
      </c>
      <c r="C10" s="1" t="s">
        <v>27</v>
      </c>
      <c r="D10" s="2"/>
      <c r="E10" s="63"/>
      <c r="F10" s="63"/>
    </row>
    <row r="11" spans="1:10" s="17" customFormat="1" ht="12" customHeight="1">
      <c r="A11" s="5" t="str">
        <f t="shared" si="0"/>
        <v>*</v>
      </c>
      <c r="B11" s="47"/>
      <c r="C11" s="19" t="s">
        <v>42</v>
      </c>
      <c r="D11" s="10"/>
      <c r="E11" s="55"/>
      <c r="F11" s="55"/>
      <c r="G11" s="8"/>
      <c r="H11" s="9"/>
      <c r="I11" s="49"/>
      <c r="J11" s="49"/>
    </row>
    <row r="12" spans="1:10" s="17" customFormat="1" ht="12" customHeight="1">
      <c r="A12" s="5" t="str">
        <f t="shared" si="0"/>
        <v>*</v>
      </c>
      <c r="B12" s="47"/>
      <c r="C12" s="17" t="s">
        <v>5</v>
      </c>
      <c r="D12" s="10"/>
      <c r="E12" s="56"/>
      <c r="F12" s="56"/>
      <c r="G12" s="8"/>
      <c r="H12" s="11"/>
    </row>
    <row r="13" spans="1:10" s="17" customFormat="1" ht="12" customHeight="1">
      <c r="A13" s="5" t="str">
        <f t="shared" si="0"/>
        <v>*</v>
      </c>
      <c r="B13" s="47"/>
      <c r="C13" s="17" t="s">
        <v>6</v>
      </c>
      <c r="D13" s="10"/>
      <c r="E13" s="56"/>
      <c r="F13" s="56"/>
      <c r="G13" s="8"/>
      <c r="H13" s="11"/>
    </row>
    <row r="14" spans="1:10" s="17" customFormat="1" ht="12" customHeight="1" thickBot="1">
      <c r="A14" s="5" t="str">
        <f t="shared" si="0"/>
        <v>*</v>
      </c>
      <c r="B14" s="47"/>
      <c r="C14" s="17" t="s">
        <v>7</v>
      </c>
      <c r="D14" s="10"/>
      <c r="E14" s="56"/>
      <c r="F14" s="56">
        <f>0</f>
        <v>0</v>
      </c>
      <c r="G14" s="8"/>
      <c r="H14" s="11"/>
    </row>
    <row r="15" spans="1:10" s="17" customFormat="1" ht="12" customHeight="1" thickBot="1">
      <c r="A15" s="5" t="str">
        <f t="shared" si="0"/>
        <v>*</v>
      </c>
      <c r="B15" s="47"/>
      <c r="C15" s="20" t="s">
        <v>11</v>
      </c>
      <c r="D15" s="13"/>
      <c r="E15" s="64">
        <f>SUM(E11:E14)</f>
        <v>0</v>
      </c>
      <c r="F15" s="64">
        <f>SUM(F12:F14)</f>
        <v>0</v>
      </c>
      <c r="G15" s="14"/>
      <c r="H15" s="21"/>
    </row>
    <row r="16" spans="1:10" s="17" customFormat="1" ht="12" customHeight="1">
      <c r="A16" s="5" t="str">
        <f t="shared" si="0"/>
        <v>*</v>
      </c>
      <c r="B16" s="47"/>
      <c r="C16" s="7" t="s">
        <v>29</v>
      </c>
      <c r="D16" s="6"/>
      <c r="E16" s="58"/>
      <c r="F16" s="58"/>
      <c r="G16" s="8"/>
      <c r="H16" s="9"/>
    </row>
    <row r="17" spans="1:8" ht="12" customHeight="1">
      <c r="A17" s="5" t="str">
        <f t="shared" si="0"/>
        <v>*</v>
      </c>
      <c r="C17" s="22" t="s">
        <v>46</v>
      </c>
      <c r="E17" s="58"/>
      <c r="F17" s="58"/>
    </row>
    <row r="18" spans="1:8" ht="12" customHeight="1">
      <c r="A18" s="5" t="str">
        <f t="shared" si="0"/>
        <v>*</v>
      </c>
      <c r="C18" s="17" t="s">
        <v>13</v>
      </c>
      <c r="D18" s="10"/>
      <c r="E18" s="55"/>
      <c r="F18" s="58"/>
    </row>
    <row r="19" spans="1:8" s="17" customFormat="1" ht="12" customHeight="1">
      <c r="A19" s="5" t="str">
        <f t="shared" si="0"/>
        <v>*</v>
      </c>
      <c r="B19" s="47"/>
      <c r="C19" s="17" t="s">
        <v>14</v>
      </c>
      <c r="D19" s="10"/>
      <c r="E19" s="55"/>
      <c r="F19" s="55"/>
      <c r="G19" s="8"/>
      <c r="H19" s="9"/>
    </row>
    <row r="20" spans="1:8" s="17" customFormat="1" ht="12" customHeight="1">
      <c r="A20" s="5" t="str">
        <f t="shared" si="0"/>
        <v>*</v>
      </c>
      <c r="B20" s="47"/>
      <c r="C20" s="80" t="s">
        <v>16</v>
      </c>
      <c r="D20" s="80"/>
      <c r="E20" s="81">
        <v>0</v>
      </c>
      <c r="F20" s="81">
        <v>0</v>
      </c>
      <c r="G20" s="8"/>
      <c r="H20" s="11"/>
    </row>
    <row r="21" spans="1:8" s="17" customFormat="1" ht="12" customHeight="1">
      <c r="A21" s="5" t="str">
        <f t="shared" si="0"/>
        <v/>
      </c>
      <c r="B21" s="47"/>
      <c r="C21" s="80"/>
      <c r="D21" s="10"/>
      <c r="E21" s="58"/>
      <c r="F21" s="70"/>
      <c r="G21" s="8"/>
      <c r="H21" s="11"/>
    </row>
    <row r="22" spans="1:8" s="17" customFormat="1" ht="12" customHeight="1">
      <c r="A22" s="5" t="str">
        <f t="shared" si="0"/>
        <v>*</v>
      </c>
      <c r="B22" s="47"/>
      <c r="C22" s="6" t="s">
        <v>47</v>
      </c>
      <c r="D22" s="74"/>
      <c r="E22" s="75"/>
      <c r="F22" s="76">
        <v>500</v>
      </c>
      <c r="G22" s="8"/>
      <c r="H22" s="11"/>
    </row>
    <row r="23" spans="1:8" s="17" customFormat="1" ht="12" customHeight="1">
      <c r="A23" s="5" t="str">
        <f t="shared" si="0"/>
        <v>*</v>
      </c>
      <c r="B23" s="47"/>
      <c r="C23" s="17" t="s">
        <v>17</v>
      </c>
      <c r="D23" s="10"/>
      <c r="E23" s="55"/>
      <c r="F23" s="71">
        <v>0</v>
      </c>
      <c r="G23" s="8"/>
      <c r="H23" s="9"/>
    </row>
    <row r="24" spans="1:8" s="17" customFormat="1" ht="12" customHeight="1">
      <c r="A24" s="5" t="str">
        <f t="shared" si="0"/>
        <v>*</v>
      </c>
      <c r="B24" s="47"/>
      <c r="C24" s="17" t="s">
        <v>22</v>
      </c>
      <c r="D24" s="10"/>
      <c r="E24" s="55"/>
      <c r="F24" s="71"/>
      <c r="G24" s="8"/>
      <c r="H24" s="9"/>
    </row>
    <row r="25" spans="1:8" s="17" customFormat="1" ht="12" customHeight="1">
      <c r="A25" s="5" t="str">
        <f t="shared" si="0"/>
        <v>*</v>
      </c>
      <c r="B25" s="47"/>
      <c r="C25" s="17" t="s">
        <v>18</v>
      </c>
      <c r="D25" s="10"/>
      <c r="E25" s="55"/>
      <c r="F25" s="71">
        <v>1000</v>
      </c>
      <c r="G25" s="8"/>
      <c r="H25" s="9"/>
    </row>
    <row r="26" spans="1:8" s="17" customFormat="1" ht="12" customHeight="1">
      <c r="A26" s="5" t="str">
        <f t="shared" si="0"/>
        <v>*</v>
      </c>
      <c r="B26" s="47"/>
      <c r="C26" s="17" t="s">
        <v>37</v>
      </c>
      <c r="D26" s="10"/>
      <c r="E26" s="55"/>
      <c r="F26" s="71">
        <v>800</v>
      </c>
      <c r="G26" s="8"/>
      <c r="H26" s="9"/>
    </row>
    <row r="27" spans="1:8" s="17" customFormat="1" ht="12" customHeight="1">
      <c r="A27" s="5" t="str">
        <f t="shared" si="0"/>
        <v>*</v>
      </c>
      <c r="B27" s="47"/>
      <c r="C27" s="17" t="s">
        <v>19</v>
      </c>
      <c r="D27" s="10"/>
      <c r="E27" s="55"/>
      <c r="F27" s="71">
        <v>0</v>
      </c>
      <c r="G27" s="8"/>
      <c r="H27" s="9"/>
    </row>
    <row r="28" spans="1:8" s="17" customFormat="1" ht="12" customHeight="1">
      <c r="A28" s="5" t="str">
        <f t="shared" si="0"/>
        <v>*</v>
      </c>
      <c r="B28" s="47"/>
      <c r="C28" s="17" t="s">
        <v>38</v>
      </c>
      <c r="D28" s="10"/>
      <c r="E28" s="55"/>
      <c r="F28" s="71">
        <v>1500</v>
      </c>
      <c r="G28" s="8"/>
      <c r="H28" s="9"/>
    </row>
    <row r="29" spans="1:8" ht="12" customHeight="1">
      <c r="A29" s="5" t="str">
        <f t="shared" si="0"/>
        <v>*</v>
      </c>
      <c r="C29" s="17" t="s">
        <v>20</v>
      </c>
      <c r="D29" s="10"/>
      <c r="E29" s="55"/>
      <c r="F29" s="71">
        <v>0</v>
      </c>
    </row>
    <row r="30" spans="1:8" ht="12" customHeight="1">
      <c r="A30" s="5" t="str">
        <f t="shared" si="0"/>
        <v>*</v>
      </c>
      <c r="C30" s="17" t="s">
        <v>39</v>
      </c>
      <c r="D30" s="10"/>
      <c r="E30" s="55"/>
      <c r="F30" s="71">
        <v>9000</v>
      </c>
    </row>
    <row r="31" spans="1:8" s="17" customFormat="1" ht="12" customHeight="1">
      <c r="A31" s="5" t="str">
        <f t="shared" si="0"/>
        <v>*</v>
      </c>
      <c r="B31" s="47"/>
      <c r="C31" s="17" t="s">
        <v>21</v>
      </c>
      <c r="D31" s="10"/>
      <c r="E31" s="55"/>
      <c r="F31" s="71">
        <v>750</v>
      </c>
      <c r="G31" s="8"/>
      <c r="H31" s="9"/>
    </row>
    <row r="32" spans="1:8" ht="12" customHeight="1">
      <c r="A32" s="5" t="str">
        <f t="shared" si="0"/>
        <v>*</v>
      </c>
      <c r="C32" s="5" t="s">
        <v>4</v>
      </c>
      <c r="E32" s="58"/>
      <c r="F32" s="71">
        <v>1000</v>
      </c>
    </row>
    <row r="33" spans="1:10" s="17" customFormat="1" ht="12" customHeight="1">
      <c r="A33" s="5" t="str">
        <f>IF(C33&lt;&gt;"","*","")</f>
        <v>*</v>
      </c>
      <c r="B33" s="47"/>
      <c r="C33" s="17" t="s">
        <v>15</v>
      </c>
      <c r="D33" s="10"/>
      <c r="E33" s="55"/>
      <c r="F33" s="71">
        <f>E19*0.25</f>
        <v>0</v>
      </c>
      <c r="G33" s="8"/>
      <c r="H33" s="9"/>
    </row>
    <row r="34" spans="1:10" ht="12" customHeight="1" thickBot="1">
      <c r="A34" s="5" t="str">
        <f t="shared" si="0"/>
        <v>*</v>
      </c>
      <c r="C34" s="17" t="s">
        <v>150</v>
      </c>
      <c r="D34" s="78"/>
      <c r="E34" s="81"/>
      <c r="F34" s="71">
        <v>5000</v>
      </c>
    </row>
    <row r="35" spans="1:10" ht="12" customHeight="1" thickBot="1">
      <c r="A35" s="5" t="str">
        <f t="shared" si="0"/>
        <v>*</v>
      </c>
      <c r="C35" s="79" t="s">
        <v>55</v>
      </c>
      <c r="D35" s="24"/>
      <c r="E35" s="67">
        <f>E20</f>
        <v>0</v>
      </c>
      <c r="F35" s="67">
        <f>SUM(F22:F34)</f>
        <v>19550</v>
      </c>
    </row>
    <row r="36" spans="1:10" s="17" customFormat="1" ht="12" customHeight="1">
      <c r="A36" s="5" t="str">
        <f t="shared" si="0"/>
        <v>*</v>
      </c>
      <c r="B36" s="47"/>
      <c r="C36" s="22" t="s">
        <v>48</v>
      </c>
      <c r="D36" s="6"/>
      <c r="E36" s="58"/>
      <c r="F36" s="58"/>
      <c r="G36" s="8"/>
      <c r="H36" s="9"/>
    </row>
    <row r="37" spans="1:10" s="17" customFormat="1" ht="12" customHeight="1" thickBot="1">
      <c r="A37" s="5" t="str">
        <f t="shared" si="0"/>
        <v>*</v>
      </c>
      <c r="B37" s="47"/>
      <c r="C37" s="17" t="s">
        <v>152</v>
      </c>
      <c r="D37" s="10"/>
      <c r="E37" s="55"/>
      <c r="F37" s="71">
        <f>Funktionsgebühren!E3</f>
        <v>5466.68</v>
      </c>
      <c r="G37" s="8"/>
      <c r="H37" s="11"/>
      <c r="I37" s="49"/>
      <c r="J37" s="49"/>
    </row>
    <row r="38" spans="1:10" ht="12" customHeight="1" thickBot="1">
      <c r="A38" s="5" t="str">
        <f t="shared" si="0"/>
        <v>*</v>
      </c>
      <c r="C38" s="79" t="s">
        <v>12</v>
      </c>
      <c r="D38" s="24"/>
      <c r="E38" s="67">
        <f>SUM(E36:E37)</f>
        <v>0</v>
      </c>
      <c r="F38" s="67">
        <f>SUM(F37)</f>
        <v>5466.68</v>
      </c>
      <c r="G38" s="25"/>
      <c r="H38" s="15"/>
    </row>
    <row r="39" spans="1:10" ht="12" customHeight="1">
      <c r="A39" s="5" t="str">
        <f t="shared" si="0"/>
        <v>*</v>
      </c>
      <c r="C39" s="26" t="s">
        <v>57</v>
      </c>
      <c r="D39" s="6"/>
      <c r="E39" s="58"/>
      <c r="F39" s="58"/>
    </row>
    <row r="40" spans="1:10" ht="12" customHeight="1">
      <c r="A40" s="5" t="str">
        <f t="shared" si="0"/>
        <v>*</v>
      </c>
      <c r="C40" s="5" t="s">
        <v>162</v>
      </c>
      <c r="D40" s="6"/>
      <c r="E40" s="58"/>
      <c r="F40" s="58"/>
    </row>
    <row r="41" spans="1:10" ht="12" customHeight="1">
      <c r="A41" s="5" t="str">
        <f t="shared" si="0"/>
        <v>*</v>
      </c>
      <c r="C41" s="17" t="s">
        <v>163</v>
      </c>
      <c r="D41" s="10"/>
      <c r="E41" s="55"/>
      <c r="F41" s="71">
        <f>Funktionsgebühren!E7</f>
        <v>2266.6799999999998</v>
      </c>
    </row>
    <row r="42" spans="1:10" ht="12" customHeight="1" thickBot="1">
      <c r="A42" s="5" t="str">
        <f t="shared" si="0"/>
        <v>*</v>
      </c>
      <c r="C42" s="17" t="s">
        <v>164</v>
      </c>
      <c r="D42" s="10"/>
      <c r="E42" s="55"/>
      <c r="F42" s="71"/>
    </row>
    <row r="43" spans="1:10" s="17" customFormat="1" ht="12" customHeight="1" thickBot="1">
      <c r="A43" s="5" t="str">
        <f t="shared" si="0"/>
        <v>*</v>
      </c>
      <c r="B43" s="47"/>
      <c r="C43" s="23" t="s">
        <v>160</v>
      </c>
      <c r="D43" s="24"/>
      <c r="E43" s="67">
        <f>E40</f>
        <v>0</v>
      </c>
      <c r="F43" s="67">
        <f>SUM(F41:F42)</f>
        <v>2266.6799999999998</v>
      </c>
      <c r="G43" s="14"/>
      <c r="H43" s="21"/>
    </row>
    <row r="44" spans="1:10" s="17" customFormat="1" ht="12" customHeight="1">
      <c r="A44" s="5" t="str">
        <f t="shared" si="0"/>
        <v>*</v>
      </c>
      <c r="B44" s="47"/>
      <c r="C44" s="26" t="s">
        <v>165</v>
      </c>
      <c r="D44" s="6"/>
      <c r="E44" s="58"/>
      <c r="F44" s="58"/>
      <c r="G44" s="8"/>
      <c r="H44" s="9"/>
    </row>
    <row r="45" spans="1:10" s="17" customFormat="1" ht="12" customHeight="1">
      <c r="A45" s="5" t="str">
        <f t="shared" si="0"/>
        <v>*</v>
      </c>
      <c r="B45" s="47"/>
      <c r="C45" s="5" t="s">
        <v>50</v>
      </c>
      <c r="D45" s="6"/>
      <c r="E45" s="58"/>
      <c r="F45" s="58"/>
      <c r="G45" s="8"/>
      <c r="H45" s="9"/>
    </row>
    <row r="46" spans="1:10" ht="12" customHeight="1">
      <c r="A46" s="5" t="str">
        <f t="shared" si="0"/>
        <v>*</v>
      </c>
      <c r="C46" s="17" t="s">
        <v>153</v>
      </c>
      <c r="D46" s="10"/>
      <c r="E46" s="55"/>
      <c r="F46" s="71">
        <f>Funktionsgebühren!E11</f>
        <v>3280</v>
      </c>
    </row>
    <row r="47" spans="1:10" ht="12" customHeight="1" thickBot="1">
      <c r="A47" s="5" t="str">
        <f t="shared" si="0"/>
        <v>*</v>
      </c>
      <c r="C47" s="17" t="s">
        <v>49</v>
      </c>
      <c r="D47" s="10"/>
      <c r="E47" s="55"/>
      <c r="F47" s="71"/>
    </row>
    <row r="48" spans="1:10" ht="12" customHeight="1" thickBot="1">
      <c r="A48" s="5" t="str">
        <f t="shared" si="0"/>
        <v>*</v>
      </c>
      <c r="C48" s="23" t="s">
        <v>166</v>
      </c>
      <c r="D48" s="24"/>
      <c r="E48" s="67">
        <f>E45</f>
        <v>0</v>
      </c>
      <c r="F48" s="67">
        <f>SUM(F46:F47)</f>
        <v>3280</v>
      </c>
      <c r="H48" s="18"/>
    </row>
    <row r="49" spans="1:8" s="17" customFormat="1" ht="12" customHeight="1">
      <c r="A49" s="5" t="str">
        <f t="shared" ref="A49:A71" si="1">IF(C49&lt;&gt;"","*","")</f>
        <v>*</v>
      </c>
      <c r="B49" s="47"/>
      <c r="C49" s="26" t="s">
        <v>167</v>
      </c>
      <c r="D49" s="6"/>
      <c r="E49" s="58"/>
      <c r="F49" s="58"/>
      <c r="G49" s="8"/>
      <c r="H49" s="9"/>
    </row>
    <row r="50" spans="1:8" s="17" customFormat="1" ht="12" customHeight="1">
      <c r="A50" s="5" t="str">
        <f t="shared" si="1"/>
        <v>*</v>
      </c>
      <c r="B50" s="47"/>
      <c r="C50" s="17" t="s">
        <v>168</v>
      </c>
      <c r="D50" s="10"/>
      <c r="E50" s="55"/>
      <c r="F50" s="71"/>
      <c r="G50" s="8"/>
      <c r="H50" s="9"/>
    </row>
    <row r="51" spans="1:8" ht="12" customHeight="1">
      <c r="A51" s="5" t="str">
        <f t="shared" si="1"/>
        <v>*</v>
      </c>
      <c r="C51" s="17" t="s">
        <v>169</v>
      </c>
      <c r="D51" s="10"/>
      <c r="E51" s="55"/>
      <c r="F51" s="71">
        <f>Funktionsgebühren!E15</f>
        <v>3280</v>
      </c>
    </row>
    <row r="52" spans="1:8" ht="12" customHeight="1" thickBot="1">
      <c r="A52" s="5" t="str">
        <f t="shared" si="1"/>
        <v>*</v>
      </c>
      <c r="C52" s="17" t="s">
        <v>170</v>
      </c>
      <c r="D52" s="10"/>
      <c r="E52" s="55"/>
      <c r="F52" s="71"/>
    </row>
    <row r="53" spans="1:8" ht="12" customHeight="1" thickBot="1">
      <c r="A53" s="5" t="str">
        <f t="shared" si="1"/>
        <v>*</v>
      </c>
      <c r="C53" s="23" t="s">
        <v>171</v>
      </c>
      <c r="D53" s="24"/>
      <c r="E53" s="67">
        <f>E50</f>
        <v>0</v>
      </c>
      <c r="F53" s="67">
        <f>SUM(F51:F52)</f>
        <v>3280</v>
      </c>
      <c r="H53" s="18"/>
    </row>
    <row r="54" spans="1:8" s="17" customFormat="1" ht="12" customHeight="1">
      <c r="A54" s="5" t="str">
        <f t="shared" si="1"/>
        <v>*</v>
      </c>
      <c r="B54" s="47"/>
      <c r="C54" s="26" t="s">
        <v>172</v>
      </c>
      <c r="D54" s="6"/>
      <c r="E54" s="58"/>
      <c r="F54" s="58"/>
      <c r="G54" s="8"/>
      <c r="H54" s="9"/>
    </row>
    <row r="55" spans="1:8" s="17" customFormat="1" ht="12" customHeight="1">
      <c r="A55" s="5" t="str">
        <f t="shared" si="1"/>
        <v>*</v>
      </c>
      <c r="B55" s="47"/>
      <c r="C55" s="17" t="s">
        <v>173</v>
      </c>
      <c r="D55" s="10"/>
      <c r="E55" s="55"/>
      <c r="F55" s="71"/>
      <c r="G55" s="8"/>
      <c r="H55" s="9"/>
    </row>
    <row r="56" spans="1:8" ht="12" customHeight="1">
      <c r="A56" s="5" t="str">
        <f t="shared" si="1"/>
        <v>*</v>
      </c>
      <c r="C56" s="17" t="s">
        <v>174</v>
      </c>
      <c r="D56" s="10"/>
      <c r="E56" s="55"/>
      <c r="F56" s="71">
        <f>Funktionsgebühren!E19</f>
        <v>3080</v>
      </c>
    </row>
    <row r="57" spans="1:8" ht="12" customHeight="1" thickBot="1">
      <c r="A57" s="5" t="str">
        <f t="shared" si="1"/>
        <v>*</v>
      </c>
      <c r="C57" s="17" t="s">
        <v>175</v>
      </c>
      <c r="D57" s="10"/>
      <c r="E57" s="55"/>
      <c r="F57" s="71"/>
    </row>
    <row r="58" spans="1:8" ht="12" customHeight="1" thickBot="1">
      <c r="A58" s="5" t="str">
        <f t="shared" si="1"/>
        <v>*</v>
      </c>
      <c r="C58" s="23" t="s">
        <v>176</v>
      </c>
      <c r="D58" s="24"/>
      <c r="E58" s="67">
        <f>E55</f>
        <v>0</v>
      </c>
      <c r="F58" s="67">
        <f>SUM(F56:F57)</f>
        <v>3080</v>
      </c>
      <c r="H58" s="18"/>
    </row>
    <row r="59" spans="1:8" ht="12" customHeight="1">
      <c r="A59" s="5" t="str">
        <f t="shared" si="1"/>
        <v>*</v>
      </c>
      <c r="C59" s="26" t="s">
        <v>177</v>
      </c>
      <c r="D59" s="6"/>
      <c r="E59" s="58"/>
      <c r="F59" s="58"/>
    </row>
    <row r="60" spans="1:8" ht="12" customHeight="1">
      <c r="A60" s="5" t="str">
        <f t="shared" si="1"/>
        <v>*</v>
      </c>
      <c r="C60" s="17" t="s">
        <v>178</v>
      </c>
      <c r="D60" s="10"/>
      <c r="E60" s="55"/>
      <c r="F60" s="71"/>
    </row>
    <row r="61" spans="1:8" ht="12" customHeight="1">
      <c r="A61" s="5" t="str">
        <f t="shared" si="1"/>
        <v>*</v>
      </c>
      <c r="C61" s="17" t="s">
        <v>179</v>
      </c>
      <c r="D61" s="10"/>
      <c r="E61" s="55"/>
      <c r="F61" s="71">
        <f>Funktionsgebühren!E23</f>
        <v>2240</v>
      </c>
    </row>
    <row r="62" spans="1:8" ht="12" customHeight="1" thickBot="1">
      <c r="A62" s="5" t="str">
        <f t="shared" si="1"/>
        <v>*</v>
      </c>
      <c r="C62" s="17" t="s">
        <v>180</v>
      </c>
      <c r="D62" s="10"/>
      <c r="E62" s="55"/>
      <c r="F62" s="71">
        <v>1500</v>
      </c>
    </row>
    <row r="63" spans="1:8" ht="12" customHeight="1" thickBot="1">
      <c r="A63" s="5" t="str">
        <f t="shared" si="1"/>
        <v>*</v>
      </c>
      <c r="C63" s="23" t="s">
        <v>181</v>
      </c>
      <c r="D63" s="24"/>
      <c r="E63" s="67">
        <f>E60</f>
        <v>0</v>
      </c>
      <c r="F63" s="67">
        <f>SUM(F61:F62)</f>
        <v>3740</v>
      </c>
    </row>
    <row r="64" spans="1:8" ht="12" customHeight="1">
      <c r="C64" s="26" t="s">
        <v>182</v>
      </c>
      <c r="D64" s="6"/>
      <c r="E64" s="58"/>
      <c r="F64" s="58"/>
    </row>
    <row r="65" spans="1:10" ht="12" customHeight="1">
      <c r="A65" s="5" t="str">
        <f t="shared" si="1"/>
        <v>*</v>
      </c>
      <c r="C65" s="17" t="s">
        <v>183</v>
      </c>
      <c r="D65" s="10"/>
      <c r="E65" s="55"/>
      <c r="F65" s="71"/>
    </row>
    <row r="66" spans="1:10" ht="12" customHeight="1">
      <c r="A66" s="5" t="str">
        <f>IF(C66&lt;&gt;"","*","")</f>
        <v>*</v>
      </c>
      <c r="C66" s="17" t="s">
        <v>184</v>
      </c>
      <c r="D66" s="10"/>
      <c r="E66" s="55"/>
      <c r="F66" s="71">
        <f>Funktionsgebühren!E27</f>
        <v>2440</v>
      </c>
      <c r="H66" s="18"/>
    </row>
    <row r="67" spans="1:10" ht="12" customHeight="1">
      <c r="A67" s="5" t="str">
        <f>IF(C67&lt;&gt;"","*","")</f>
        <v>*</v>
      </c>
      <c r="C67" s="17" t="s">
        <v>136</v>
      </c>
      <c r="D67" s="10"/>
      <c r="E67" s="55"/>
      <c r="F67" s="71">
        <v>500</v>
      </c>
      <c r="H67" s="18"/>
    </row>
    <row r="68" spans="1:10" ht="12" customHeight="1">
      <c r="A68" s="5" t="str">
        <f>IF(C68&lt;&gt;"","*","")</f>
        <v>*</v>
      </c>
      <c r="C68" s="17" t="s">
        <v>137</v>
      </c>
      <c r="D68" s="10"/>
      <c r="E68" s="55"/>
      <c r="F68" s="71">
        <v>2000</v>
      </c>
      <c r="H68" s="18"/>
    </row>
    <row r="69" spans="1:10" ht="12" customHeight="1">
      <c r="A69" s="5" t="str">
        <f>IF(C69&lt;&gt;"","*","")</f>
        <v>*</v>
      </c>
      <c r="C69" s="17" t="s">
        <v>138</v>
      </c>
      <c r="D69" s="10"/>
      <c r="E69" s="55"/>
      <c r="F69" s="165">
        <v>8000</v>
      </c>
      <c r="H69" s="18"/>
    </row>
    <row r="70" spans="1:10" s="6" customFormat="1" ht="12" customHeight="1" thickBot="1">
      <c r="A70" s="5" t="str">
        <f t="shared" si="1"/>
        <v>*</v>
      </c>
      <c r="B70" s="47"/>
      <c r="C70" s="17" t="s">
        <v>139</v>
      </c>
      <c r="D70" s="10"/>
      <c r="E70" s="55"/>
      <c r="F70" s="71">
        <v>1500</v>
      </c>
    </row>
    <row r="71" spans="1:10" ht="12" customHeight="1" thickBot="1">
      <c r="A71" s="5" t="str">
        <f t="shared" si="1"/>
        <v>*</v>
      </c>
      <c r="C71" s="23" t="s">
        <v>185</v>
      </c>
      <c r="D71" s="24"/>
      <c r="E71" s="67">
        <f>E65</f>
        <v>0</v>
      </c>
      <c r="F71" s="67">
        <f>SUM(F66:F70)</f>
        <v>14440</v>
      </c>
    </row>
    <row r="72" spans="1:10" ht="12" customHeight="1">
      <c r="A72" s="5" t="str">
        <f>IF(C72&lt;&gt;"","*","")</f>
        <v>*</v>
      </c>
      <c r="C72" s="22" t="s">
        <v>76</v>
      </c>
      <c r="D72" s="10"/>
      <c r="E72" s="65"/>
      <c r="F72" s="59"/>
    </row>
    <row r="73" spans="1:10" ht="12" customHeight="1">
      <c r="A73" s="5" t="str">
        <f t="shared" ref="A73:A81" si="2">IF(C73&lt;&gt;"","*","")</f>
        <v>*</v>
      </c>
      <c r="C73" s="17" t="s">
        <v>78</v>
      </c>
      <c r="D73" s="6"/>
      <c r="E73" s="65"/>
      <c r="F73" s="59"/>
    </row>
    <row r="74" spans="1:10" ht="12" customHeight="1">
      <c r="A74" s="5" t="str">
        <f t="shared" si="2"/>
        <v>*</v>
      </c>
      <c r="C74" s="17" t="s">
        <v>154</v>
      </c>
      <c r="D74" s="10"/>
      <c r="E74" s="65"/>
      <c r="F74" s="112">
        <f>Funktionsgebühren!E31</f>
        <v>2240</v>
      </c>
    </row>
    <row r="75" spans="1:10" ht="12" customHeight="1" thickBot="1">
      <c r="A75" s="5" t="str">
        <f t="shared" si="2"/>
        <v>*</v>
      </c>
      <c r="C75" s="17" t="s">
        <v>79</v>
      </c>
      <c r="D75" s="10"/>
      <c r="E75" s="65"/>
      <c r="F75" s="112"/>
    </row>
    <row r="76" spans="1:10" ht="12" customHeight="1" thickBot="1">
      <c r="A76" s="5" t="str">
        <f t="shared" si="2"/>
        <v>*</v>
      </c>
      <c r="C76" s="23" t="s">
        <v>80</v>
      </c>
      <c r="D76" s="24"/>
      <c r="E76" s="67">
        <f>E73</f>
        <v>0</v>
      </c>
      <c r="F76" s="113">
        <f>SUM(F74:F75)</f>
        <v>2240</v>
      </c>
    </row>
    <row r="77" spans="1:10" s="17" customFormat="1" ht="12" customHeight="1">
      <c r="A77" s="5" t="str">
        <f t="shared" si="2"/>
        <v>*</v>
      </c>
      <c r="B77" s="47"/>
      <c r="C77" s="22" t="s">
        <v>77</v>
      </c>
      <c r="D77" s="16"/>
      <c r="E77" s="65"/>
      <c r="F77" s="65"/>
      <c r="G77" s="8"/>
      <c r="H77" s="9"/>
      <c r="I77" s="49"/>
      <c r="J77" s="49"/>
    </row>
    <row r="78" spans="1:10" ht="12" customHeight="1">
      <c r="A78" s="5" t="str">
        <f t="shared" si="2"/>
        <v>*</v>
      </c>
      <c r="C78" s="17" t="s">
        <v>186</v>
      </c>
      <c r="E78" s="65"/>
      <c r="F78" s="59"/>
    </row>
    <row r="79" spans="1:10" ht="12" customHeight="1">
      <c r="A79" s="5" t="str">
        <f t="shared" si="2"/>
        <v>*</v>
      </c>
      <c r="C79" s="17" t="s">
        <v>187</v>
      </c>
      <c r="E79" s="65"/>
      <c r="F79" s="59">
        <f>Funktionsgebühren!E36</f>
        <v>2240</v>
      </c>
    </row>
    <row r="80" spans="1:10" ht="12" customHeight="1" thickBot="1">
      <c r="A80" s="5" t="str">
        <f t="shared" si="2"/>
        <v>*</v>
      </c>
      <c r="C80" s="17" t="s">
        <v>188</v>
      </c>
      <c r="E80" s="65"/>
      <c r="F80" s="112">
        <v>2800</v>
      </c>
    </row>
    <row r="81" spans="1:10" ht="12" customHeight="1" thickBot="1">
      <c r="A81" s="5" t="str">
        <f t="shared" si="2"/>
        <v>*</v>
      </c>
      <c r="C81" s="23" t="s">
        <v>161</v>
      </c>
      <c r="D81" s="24"/>
      <c r="E81" s="67">
        <f>E78</f>
        <v>0</v>
      </c>
      <c r="F81" s="67">
        <f>SUM(F79:F80)</f>
        <v>5040</v>
      </c>
    </row>
    <row r="82" spans="1:10" ht="12" customHeight="1" thickBot="1">
      <c r="A82" s="5" t="str">
        <f>IF(C82&lt;&gt;"","*","")</f>
        <v>*</v>
      </c>
      <c r="C82" s="20" t="s">
        <v>23</v>
      </c>
      <c r="D82" s="13"/>
      <c r="E82" s="68">
        <f>E35+E38+E43+E48+E53+E58+E63</f>
        <v>0</v>
      </c>
      <c r="F82" s="68">
        <f>F35+F38+F43+F48+F53+F58+F63+F71+F76+F81</f>
        <v>62383.360000000001</v>
      </c>
    </row>
    <row r="83" spans="1:10" s="17" customFormat="1" ht="12" customHeight="1">
      <c r="A83" s="5" t="str">
        <f t="shared" ref="A83:A91" si="3">IF(C83&lt;&gt;"","*","")</f>
        <v>*</v>
      </c>
      <c r="B83" s="47"/>
      <c r="C83" s="7" t="s">
        <v>30</v>
      </c>
      <c r="D83" s="16"/>
      <c r="E83" s="58"/>
      <c r="F83" s="58"/>
      <c r="G83" s="3"/>
      <c r="H83" s="11"/>
      <c r="I83" s="49"/>
      <c r="J83" s="49"/>
    </row>
    <row r="84" spans="1:10" s="17" customFormat="1" ht="12" customHeight="1">
      <c r="A84" s="5" t="str">
        <f t="shared" si="3"/>
        <v>*</v>
      </c>
      <c r="B84" s="47"/>
      <c r="C84" s="7" t="s">
        <v>62</v>
      </c>
      <c r="D84" s="16"/>
      <c r="E84" s="16"/>
      <c r="F84" s="58"/>
      <c r="G84" s="3"/>
      <c r="H84" s="9"/>
    </row>
    <row r="85" spans="1:10" ht="12" customHeight="1">
      <c r="A85" s="5" t="str">
        <f t="shared" si="3"/>
        <v>*</v>
      </c>
      <c r="C85" s="6" t="s">
        <v>63</v>
      </c>
      <c r="D85" s="16"/>
      <c r="E85" s="58"/>
      <c r="F85" s="58">
        <f>'StuVen-Budget'!D8</f>
        <v>15798.816568047338</v>
      </c>
    </row>
    <row r="86" spans="1:10" ht="12" customHeight="1" thickBot="1">
      <c r="A86" s="5" t="str">
        <f t="shared" si="3"/>
        <v>*</v>
      </c>
      <c r="C86" s="6" t="s">
        <v>73</v>
      </c>
      <c r="D86" s="6"/>
      <c r="E86" s="58"/>
      <c r="F86" s="114">
        <f>'StuVen-Budget'!E8</f>
        <v>2832.48</v>
      </c>
      <c r="H86" s="15"/>
    </row>
    <row r="87" spans="1:10" ht="12" customHeight="1" thickBot="1">
      <c r="A87" s="5" t="str">
        <f t="shared" si="3"/>
        <v>*</v>
      </c>
      <c r="C87" s="23" t="s">
        <v>66</v>
      </c>
      <c r="D87" s="24"/>
      <c r="E87" s="67">
        <f>E85</f>
        <v>0</v>
      </c>
      <c r="F87" s="113">
        <f>SUM(F85:F86)</f>
        <v>18631.296568047339</v>
      </c>
      <c r="H87" s="15"/>
    </row>
    <row r="88" spans="1:10" ht="12" customHeight="1">
      <c r="A88" s="5" t="str">
        <f t="shared" si="3"/>
        <v>*</v>
      </c>
      <c r="C88" s="7" t="s">
        <v>83</v>
      </c>
      <c r="D88" s="6"/>
      <c r="E88" s="58"/>
      <c r="F88" s="114"/>
      <c r="H88" s="15"/>
    </row>
    <row r="89" spans="1:10" s="6" customFormat="1" ht="12" customHeight="1">
      <c r="A89" s="5" t="str">
        <f t="shared" si="3"/>
        <v>*</v>
      </c>
      <c r="B89" s="47"/>
      <c r="C89" s="6" t="s">
        <v>84</v>
      </c>
      <c r="E89" s="58"/>
      <c r="F89" s="114">
        <f>'StuVen-Budget'!D10</f>
        <v>4970.4142011834319</v>
      </c>
      <c r="G89" s="3"/>
    </row>
    <row r="90" spans="1:10" ht="12" customHeight="1" thickBot="1">
      <c r="A90" s="5" t="str">
        <f t="shared" si="3"/>
        <v>*</v>
      </c>
      <c r="C90" s="6" t="s">
        <v>85</v>
      </c>
      <c r="D90" s="6"/>
      <c r="E90" s="58"/>
      <c r="F90" s="114">
        <f>'StuVen-Budget'!E10</f>
        <v>1608.28</v>
      </c>
      <c r="H90" s="15"/>
    </row>
    <row r="91" spans="1:10" ht="12" customHeight="1" thickBot="1">
      <c r="A91" s="5" t="str">
        <f t="shared" si="3"/>
        <v>*</v>
      </c>
      <c r="C91" s="23" t="s">
        <v>86</v>
      </c>
      <c r="D91" s="24"/>
      <c r="E91" s="67">
        <f>E89</f>
        <v>0</v>
      </c>
      <c r="F91" s="113">
        <f>SUM(F89:F90)</f>
        <v>6578.6942011834317</v>
      </c>
      <c r="H91" s="15"/>
    </row>
    <row r="92" spans="1:10" ht="12" customHeight="1">
      <c r="A92" s="5" t="str">
        <f>IF(C104&lt;&gt;"","*","")</f>
        <v>*</v>
      </c>
      <c r="C92" s="7" t="s">
        <v>87</v>
      </c>
      <c r="D92" s="6"/>
      <c r="E92" s="58"/>
      <c r="F92" s="114"/>
      <c r="H92" s="15"/>
    </row>
    <row r="93" spans="1:10" s="6" customFormat="1" ht="12" customHeight="1">
      <c r="A93" s="5" t="s">
        <v>81</v>
      </c>
      <c r="B93" s="47"/>
      <c r="C93" s="6" t="s">
        <v>88</v>
      </c>
      <c r="E93" s="58"/>
      <c r="F93" s="114">
        <f>'StuVen-Budget'!D10</f>
        <v>4970.4142011834319</v>
      </c>
      <c r="G93" s="3"/>
    </row>
    <row r="94" spans="1:10" s="17" customFormat="1" ht="12" customHeight="1" thickBot="1">
      <c r="A94" s="5" t="str">
        <f>IF(C105&lt;&gt;"","*","")</f>
        <v>*</v>
      </c>
      <c r="B94" s="47"/>
      <c r="C94" s="6" t="s">
        <v>89</v>
      </c>
      <c r="D94" s="6"/>
      <c r="E94" s="58"/>
      <c r="F94" s="114">
        <f>'StuVen-Budget'!E10</f>
        <v>1608.28</v>
      </c>
      <c r="G94" s="3"/>
      <c r="H94" s="9"/>
    </row>
    <row r="95" spans="1:10" ht="12" customHeight="1" thickBot="1">
      <c r="A95" s="5" t="s">
        <v>81</v>
      </c>
      <c r="C95" s="23" t="s">
        <v>90</v>
      </c>
      <c r="D95" s="24"/>
      <c r="E95" s="67">
        <f>E93</f>
        <v>0</v>
      </c>
      <c r="F95" s="113">
        <f>SUM(F93:F94)</f>
        <v>6578.6942011834317</v>
      </c>
    </row>
    <row r="96" spans="1:10" ht="12" customHeight="1">
      <c r="A96" s="5" t="str">
        <f>IF(C115&lt;&gt;"","*","")</f>
        <v>*</v>
      </c>
      <c r="C96" s="7" t="s">
        <v>91</v>
      </c>
      <c r="D96" s="6"/>
      <c r="E96" s="58"/>
      <c r="F96" s="114"/>
    </row>
    <row r="97" spans="1:6" ht="12" customHeight="1">
      <c r="A97" s="5" t="str">
        <f>IF(C116&lt;&gt;"","*","")</f>
        <v>*</v>
      </c>
      <c r="C97" s="6" t="s">
        <v>92</v>
      </c>
      <c r="D97" s="6"/>
      <c r="E97" s="58"/>
      <c r="F97" s="114">
        <f>'StuVen-Budget'!D11</f>
        <v>2307.6923076923076</v>
      </c>
    </row>
    <row r="98" spans="1:6" ht="12" customHeight="1" thickBot="1">
      <c r="C98" s="6" t="s">
        <v>93</v>
      </c>
      <c r="D98" s="6"/>
      <c r="E98" s="58"/>
      <c r="F98" s="114">
        <f>'StuVen-Budget'!E11</f>
        <v>1371.98</v>
      </c>
    </row>
    <row r="99" spans="1:6" ht="12" customHeight="1" thickBot="1">
      <c r="C99" s="23" t="s">
        <v>94</v>
      </c>
      <c r="D99" s="24"/>
      <c r="E99" s="67">
        <f>E97</f>
        <v>0</v>
      </c>
      <c r="F99" s="67">
        <f>SUM(F97:F98)</f>
        <v>3679.6723076923076</v>
      </c>
    </row>
    <row r="100" spans="1:6" ht="12" customHeight="1">
      <c r="C100" s="7" t="s">
        <v>67</v>
      </c>
      <c r="D100" s="6"/>
      <c r="E100" s="58"/>
      <c r="F100" s="58"/>
    </row>
    <row r="101" spans="1:6" ht="12" customHeight="1">
      <c r="C101" s="6" t="s">
        <v>68</v>
      </c>
      <c r="D101" s="6"/>
      <c r="E101" s="58"/>
      <c r="F101" s="58">
        <f>'StuVen-Budget'!D12</f>
        <v>1952.6627218934912</v>
      </c>
    </row>
    <row r="102" spans="1:6" ht="12" customHeight="1" thickBot="1">
      <c r="C102" s="6" t="s">
        <v>74</v>
      </c>
      <c r="D102" s="6"/>
      <c r="E102" s="58"/>
      <c r="F102" s="114">
        <f>'StuVen-Budget'!E12</f>
        <v>1278.98</v>
      </c>
    </row>
    <row r="103" spans="1:6" ht="12" customHeight="1" thickBot="1">
      <c r="C103" s="23" t="s">
        <v>69</v>
      </c>
      <c r="D103" s="24"/>
      <c r="E103" s="67">
        <f>E101</f>
        <v>0</v>
      </c>
      <c r="F103" s="67">
        <f>SUM(F101:F102)</f>
        <v>3231.6427218934914</v>
      </c>
    </row>
    <row r="104" spans="1:6" ht="12" customHeight="1" thickBot="1">
      <c r="C104" s="20" t="s">
        <v>43</v>
      </c>
      <c r="D104" s="13"/>
      <c r="E104" s="68">
        <f>E87+E91</f>
        <v>0</v>
      </c>
      <c r="F104" s="117">
        <f>F87+F91+F95+F99+F103</f>
        <v>38700</v>
      </c>
    </row>
    <row r="105" spans="1:6" ht="12" customHeight="1">
      <c r="C105" s="22" t="s">
        <v>31</v>
      </c>
      <c r="D105" s="6"/>
      <c r="E105" s="58"/>
      <c r="F105" s="114"/>
    </row>
    <row r="106" spans="1:6" ht="12" customHeight="1">
      <c r="C106" s="27" t="s">
        <v>32</v>
      </c>
      <c r="D106" s="10"/>
      <c r="E106" s="55"/>
      <c r="F106" s="115"/>
    </row>
    <row r="107" spans="1:6" ht="12" customHeight="1" thickBot="1">
      <c r="C107" s="17" t="s">
        <v>33</v>
      </c>
      <c r="D107" s="10"/>
      <c r="E107" s="57"/>
      <c r="F107" s="116">
        <v>1000</v>
      </c>
    </row>
    <row r="108" spans="1:6" ht="12" customHeight="1" thickBot="1">
      <c r="C108" s="23" t="s">
        <v>24</v>
      </c>
      <c r="D108" s="24"/>
      <c r="E108" s="67">
        <f>SUM(E107:E107)</f>
        <v>0</v>
      </c>
      <c r="F108" s="67">
        <f>SUM(F107:F107)</f>
        <v>1000</v>
      </c>
    </row>
    <row r="109" spans="1:6" ht="12" customHeight="1">
      <c r="C109" s="26" t="s">
        <v>51</v>
      </c>
      <c r="D109" s="6"/>
      <c r="E109" s="58"/>
      <c r="F109" s="58"/>
    </row>
    <row r="110" spans="1:6" ht="12" customHeight="1">
      <c r="C110" s="77" t="s">
        <v>112</v>
      </c>
      <c r="D110" s="6"/>
      <c r="E110" s="58"/>
      <c r="F110" s="58"/>
    </row>
    <row r="111" spans="1:6" ht="12" customHeight="1">
      <c r="C111" s="5" t="s">
        <v>113</v>
      </c>
      <c r="D111" s="6"/>
      <c r="E111" s="58"/>
      <c r="F111" s="58"/>
    </row>
    <row r="112" spans="1:6" ht="12" customHeight="1">
      <c r="C112" s="5" t="s">
        <v>114</v>
      </c>
      <c r="D112" s="6"/>
      <c r="E112" s="58"/>
      <c r="F112" s="58">
        <v>3500</v>
      </c>
    </row>
    <row r="113" spans="3:6" ht="12" customHeight="1">
      <c r="C113" s="78" t="s">
        <v>115</v>
      </c>
      <c r="D113" s="78"/>
      <c r="E113" s="81">
        <f>E111</f>
        <v>0</v>
      </c>
      <c r="F113" s="81">
        <f>F112</f>
        <v>3500</v>
      </c>
    </row>
    <row r="114" spans="3:6" ht="12" customHeight="1">
      <c r="C114" s="77" t="s">
        <v>157</v>
      </c>
      <c r="D114" s="6"/>
      <c r="E114" s="58"/>
      <c r="F114" s="58"/>
    </row>
    <row r="115" spans="3:6" ht="12" customHeight="1">
      <c r="C115" s="5" t="s">
        <v>158</v>
      </c>
      <c r="D115" s="6"/>
      <c r="E115" s="58"/>
      <c r="F115" s="58"/>
    </row>
    <row r="116" spans="3:6" ht="12" customHeight="1">
      <c r="C116" s="5" t="s">
        <v>159</v>
      </c>
      <c r="D116" s="6"/>
      <c r="E116" s="58"/>
      <c r="F116" s="58">
        <v>12000</v>
      </c>
    </row>
    <row r="117" spans="3:6" ht="12" customHeight="1">
      <c r="C117" s="78" t="s">
        <v>111</v>
      </c>
      <c r="D117" s="78"/>
      <c r="E117" s="81">
        <f>E115</f>
        <v>0</v>
      </c>
      <c r="F117" s="81">
        <f>F116</f>
        <v>12000</v>
      </c>
    </row>
    <row r="118" spans="3:6" ht="12" customHeight="1">
      <c r="C118" s="78"/>
      <c r="D118" s="78"/>
      <c r="E118" s="81"/>
      <c r="F118" s="81"/>
    </row>
    <row r="119" spans="3:6" ht="12" customHeight="1">
      <c r="C119" s="5" t="s">
        <v>109</v>
      </c>
      <c r="D119" s="78"/>
      <c r="E119" s="81"/>
      <c r="F119" s="81"/>
    </row>
    <row r="120" spans="3:6" ht="12" customHeight="1">
      <c r="C120" s="5" t="s">
        <v>106</v>
      </c>
      <c r="D120" s="78"/>
      <c r="E120" s="81"/>
      <c r="F120" s="81"/>
    </row>
    <row r="121" spans="3:6" ht="12" customHeight="1">
      <c r="C121" s="5" t="s">
        <v>107</v>
      </c>
      <c r="D121" s="78"/>
      <c r="E121" s="81"/>
      <c r="F121" s="58">
        <v>8500</v>
      </c>
    </row>
    <row r="122" spans="3:6" ht="12" customHeight="1">
      <c r="C122" s="78" t="s">
        <v>108</v>
      </c>
      <c r="D122" s="78"/>
      <c r="E122" s="81"/>
      <c r="F122" s="161">
        <v>8500</v>
      </c>
    </row>
    <row r="123" spans="3:6" ht="12" customHeight="1">
      <c r="C123" s="108" t="s">
        <v>198</v>
      </c>
      <c r="D123" s="109"/>
      <c r="E123" s="110"/>
      <c r="F123" s="110">
        <v>3000</v>
      </c>
    </row>
    <row r="124" spans="3:6" ht="12" customHeight="1">
      <c r="C124" s="109" t="s">
        <v>110</v>
      </c>
      <c r="D124" s="109"/>
      <c r="E124" s="110"/>
      <c r="F124" s="110">
        <v>3000</v>
      </c>
    </row>
    <row r="125" spans="3:6" ht="12" customHeight="1">
      <c r="C125" s="162" t="s">
        <v>189</v>
      </c>
      <c r="D125" s="163"/>
      <c r="E125" s="164"/>
      <c r="F125" s="164"/>
    </row>
    <row r="126" spans="3:6" ht="12" customHeight="1" thickBot="1">
      <c r="C126" s="162" t="s">
        <v>190</v>
      </c>
      <c r="D126" s="163"/>
      <c r="E126" s="164"/>
      <c r="F126" s="164">
        <v>1200</v>
      </c>
    </row>
    <row r="127" spans="3:6" ht="12" customHeight="1" thickBot="1">
      <c r="C127" s="23" t="s">
        <v>56</v>
      </c>
      <c r="D127" s="24"/>
      <c r="E127" s="67">
        <f>E113+E117</f>
        <v>0</v>
      </c>
      <c r="F127" s="67">
        <f>F113+F117+F122+F124+F126</f>
        <v>28200</v>
      </c>
    </row>
    <row r="128" spans="3:6" ht="12" customHeight="1">
      <c r="C128" s="26" t="s">
        <v>58</v>
      </c>
      <c r="D128"/>
      <c r="E128" s="84"/>
      <c r="F128" s="84"/>
    </row>
    <row r="129" spans="3:6" ht="12" customHeight="1">
      <c r="C129" s="77" t="s">
        <v>59</v>
      </c>
      <c r="D129"/>
      <c r="E129" s="84"/>
      <c r="F129" s="84"/>
    </row>
    <row r="130" spans="3:6" ht="12" customHeight="1">
      <c r="C130" s="5" t="s">
        <v>60</v>
      </c>
      <c r="D130" s="101"/>
      <c r="E130" s="107"/>
      <c r="F130" s="107"/>
    </row>
    <row r="131" spans="3:6" ht="12" customHeight="1" thickBot="1">
      <c r="C131" s="5" t="s">
        <v>61</v>
      </c>
      <c r="D131" s="101"/>
      <c r="E131" s="107"/>
      <c r="F131" s="58">
        <v>4000</v>
      </c>
    </row>
    <row r="132" spans="3:6" ht="12" customHeight="1" thickBot="1">
      <c r="C132" s="23" t="s">
        <v>71</v>
      </c>
      <c r="D132" s="24"/>
      <c r="E132" s="67">
        <f>SUM(E131:E131)</f>
        <v>0</v>
      </c>
      <c r="F132" s="67">
        <f>F131-F130</f>
        <v>4000</v>
      </c>
    </row>
    <row r="133" spans="3:6" ht="12" customHeight="1" thickBot="1">
      <c r="C133" s="20" t="s">
        <v>35</v>
      </c>
      <c r="D133" s="13"/>
      <c r="E133" s="83">
        <f>SUM(E108,E127)</f>
        <v>0</v>
      </c>
      <c r="F133" s="83">
        <f>SUM(F108,F127,F132)</f>
        <v>33200</v>
      </c>
    </row>
    <row r="134" spans="3:6" ht="12" customHeight="1" thickBot="1">
      <c r="C134" s="12" t="s">
        <v>36</v>
      </c>
      <c r="D134" s="54"/>
      <c r="E134" s="69">
        <f>E5+E82+E104+E133</f>
        <v>100000</v>
      </c>
      <c r="F134" s="69">
        <f>F133+F82+F104</f>
        <v>134283.35999999999</v>
      </c>
    </row>
    <row r="135" spans="3:6" ht="12" customHeight="1">
      <c r="C135" s="22" t="s">
        <v>8</v>
      </c>
      <c r="E135" s="51">
        <f>E134-F134</f>
        <v>-34283.359999999986</v>
      </c>
      <c r="F135" s="105"/>
    </row>
    <row r="136" spans="3:6" ht="12" customHeight="1">
      <c r="C136" s="5" t="s">
        <v>52</v>
      </c>
      <c r="D136" s="6"/>
      <c r="E136" s="58">
        <f>-E135</f>
        <v>34283.359999999986</v>
      </c>
      <c r="F136" s="58"/>
    </row>
    <row r="137" spans="3:6" ht="12" customHeight="1" thickBot="1">
      <c r="C137" s="5" t="s">
        <v>53</v>
      </c>
      <c r="D137" s="6"/>
      <c r="E137" s="58"/>
      <c r="F137" s="58">
        <v>0</v>
      </c>
    </row>
    <row r="138" spans="3:6" ht="12" customHeight="1" thickBot="1">
      <c r="C138" s="12" t="s">
        <v>9</v>
      </c>
      <c r="D138" s="54"/>
      <c r="E138" s="69">
        <f>E134+E136</f>
        <v>134283.35999999999</v>
      </c>
      <c r="F138" s="82">
        <f>F134+F137</f>
        <v>134283.35999999999</v>
      </c>
    </row>
    <row r="139" spans="3:6" ht="12" customHeight="1" thickBot="1">
      <c r="C139" s="12" t="s">
        <v>54</v>
      </c>
      <c r="D139" s="54"/>
      <c r="E139" s="69">
        <v>0</v>
      </c>
      <c r="F139" s="106"/>
    </row>
    <row r="143" spans="3:6" ht="12" customHeight="1">
      <c r="F143" s="111"/>
    </row>
  </sheetData>
  <mergeCells count="1">
    <mergeCell ref="G1:H1"/>
  </mergeCells>
  <phoneticPr fontId="13" type="noConversion"/>
  <printOptions horizontalCentered="1" gridLines="1"/>
  <pageMargins left="0.6692913385826772" right="0.6692913385826772" top="0.86614173228346458" bottom="0.86614173228346458" header="0.39370078740157483" footer="0.51181102362204722"/>
  <pageSetup paperSize="9" scale="64" fitToHeight="3" orientation="landscape" verticalDpi="1200" r:id="rId1"/>
  <headerFooter alignWithMargins="0">
    <oddHeader xml:space="preserve">&amp;C&amp;"ITC Officina Sans Std Book,Fett"&amp;14Jahresvoranschlag der ÖH an der Pädagogischen Hochschule Wirtschaftsjahr 2021/22
</oddHeader>
    <oddFooter>&amp;R&amp;"ITC Officina Sans Std Book,Standard"&amp;9Seite &amp;P/12</oddFooter>
  </headerFooter>
  <drawing r:id="rId2"/>
  <legacyDrawing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19"/>
  <sheetViews>
    <sheetView view="pageLayout" zoomScaleSheetLayoutView="142" workbookViewId="0">
      <selection sqref="A1:C1"/>
    </sheetView>
  </sheetViews>
  <sheetFormatPr baseColWidth="10" defaultColWidth="10.7109375" defaultRowHeight="12.75"/>
  <cols>
    <col min="1" max="1" width="36.7109375" customWidth="1"/>
    <col min="2" max="2" width="57.42578125" customWidth="1"/>
    <col min="3" max="3" width="19.140625" customWidth="1"/>
    <col min="4" max="4" width="18.85546875" customWidth="1"/>
    <col min="5" max="5" width="18.140625" customWidth="1"/>
    <col min="6" max="6" width="20.140625" customWidth="1"/>
    <col min="7" max="7" width="16.28515625" customWidth="1"/>
    <col min="8" max="8" width="22" customWidth="1"/>
    <col min="11" max="11" width="14.42578125" bestFit="1" customWidth="1"/>
    <col min="16" max="16" width="14.42578125" bestFit="1" customWidth="1"/>
  </cols>
  <sheetData>
    <row r="1" spans="1:6" ht="15">
      <c r="A1" s="176" t="s">
        <v>41</v>
      </c>
      <c r="B1" s="177"/>
      <c r="C1" s="178"/>
      <c r="D1" s="31"/>
      <c r="E1" s="32"/>
    </row>
    <row r="2" spans="1:6">
      <c r="A2" s="33"/>
      <c r="B2" s="34"/>
      <c r="C2" s="35"/>
      <c r="D2" s="31"/>
      <c r="E2" s="32"/>
    </row>
    <row r="3" spans="1:6">
      <c r="A3" s="36" t="s">
        <v>97</v>
      </c>
      <c r="B3" s="37"/>
      <c r="C3" s="60">
        <v>100000</v>
      </c>
      <c r="D3" s="31"/>
      <c r="E3" s="32"/>
    </row>
    <row r="4" spans="1:6">
      <c r="A4" s="38" t="s">
        <v>28</v>
      </c>
      <c r="B4" s="39"/>
      <c r="C4" s="52">
        <f>C3*0.3</f>
        <v>30000</v>
      </c>
      <c r="D4" s="32"/>
      <c r="E4" s="48"/>
    </row>
    <row r="5" spans="1:6" ht="13.5" thickBot="1">
      <c r="A5" s="40" t="s">
        <v>44</v>
      </c>
      <c r="B5" s="41"/>
      <c r="C5" s="53">
        <f>C4</f>
        <v>30000</v>
      </c>
      <c r="D5" s="32"/>
      <c r="E5" s="32"/>
    </row>
    <row r="6" spans="1:6" ht="13.5" thickBot="1">
      <c r="A6" s="42"/>
      <c r="B6" s="43"/>
      <c r="C6" s="44"/>
      <c r="D6" s="32"/>
      <c r="E6" s="32"/>
    </row>
    <row r="7" spans="1:6" ht="26.25" thickBot="1">
      <c r="A7" s="91" t="s">
        <v>40</v>
      </c>
      <c r="B7" s="92" t="s">
        <v>116</v>
      </c>
      <c r="C7" s="92" t="s">
        <v>1</v>
      </c>
      <c r="D7" s="93" t="s">
        <v>72</v>
      </c>
      <c r="E7" s="93" t="s">
        <v>70</v>
      </c>
      <c r="F7" s="93" t="s">
        <v>98</v>
      </c>
    </row>
    <row r="8" spans="1:6" ht="15.75" thickBot="1">
      <c r="A8" s="94" t="s">
        <v>64</v>
      </c>
      <c r="B8" s="87">
        <v>890</v>
      </c>
      <c r="C8" s="100">
        <f>B8/B13</f>
        <v>0.52662721893491127</v>
      </c>
      <c r="D8" s="99">
        <f>$C$5*C8</f>
        <v>15798.816568047338</v>
      </c>
      <c r="E8" s="102">
        <v>2832.48</v>
      </c>
      <c r="F8" s="102">
        <f>E8+D8</f>
        <v>18631.296568047339</v>
      </c>
    </row>
    <row r="9" spans="1:6" ht="15.75" thickBot="1">
      <c r="A9" s="94" t="s">
        <v>82</v>
      </c>
      <c r="B9" s="87">
        <v>280</v>
      </c>
      <c r="C9" s="88">
        <f>B9/B13</f>
        <v>0.16568047337278108</v>
      </c>
      <c r="D9" s="99">
        <f>$C$5*C9</f>
        <v>4970.4142011834319</v>
      </c>
      <c r="E9" s="102">
        <v>1608.28</v>
      </c>
      <c r="F9" s="102">
        <f>E9+D9</f>
        <v>6578.6942011834317</v>
      </c>
    </row>
    <row r="10" spans="1:6" ht="15.75" thickBot="1">
      <c r="A10" s="94" t="s">
        <v>95</v>
      </c>
      <c r="B10" s="87">
        <v>280</v>
      </c>
      <c r="C10" s="88">
        <f>B10/B13</f>
        <v>0.16568047337278108</v>
      </c>
      <c r="D10" s="97">
        <f>$C$5*C10</f>
        <v>4970.4142011834319</v>
      </c>
      <c r="E10" s="102">
        <v>1608.28</v>
      </c>
      <c r="F10" s="102">
        <f t="shared" ref="F10:F12" si="0">E10+D10</f>
        <v>6578.6942011834317</v>
      </c>
    </row>
    <row r="11" spans="1:6" ht="15.75" thickBot="1">
      <c r="A11" s="86" t="s">
        <v>65</v>
      </c>
      <c r="B11" s="87">
        <v>130</v>
      </c>
      <c r="C11" s="88">
        <f>B11/B13</f>
        <v>7.6923076923076927E-2</v>
      </c>
      <c r="D11" s="97">
        <f>$C$5*C11</f>
        <v>2307.6923076923076</v>
      </c>
      <c r="E11" s="102">
        <v>1371.98</v>
      </c>
      <c r="F11" s="102">
        <f>E11+D11</f>
        <v>3679.6723076923076</v>
      </c>
    </row>
    <row r="12" spans="1:6" ht="15.75" thickBot="1">
      <c r="A12" s="86" t="s">
        <v>96</v>
      </c>
      <c r="B12" s="87">
        <v>110</v>
      </c>
      <c r="C12" s="88">
        <f>B12/B13</f>
        <v>6.5088757396449703E-2</v>
      </c>
      <c r="D12" s="97">
        <f t="shared" ref="D10:D12" si="1">$C$5*C12</f>
        <v>1952.6627218934912</v>
      </c>
      <c r="E12" s="102">
        <v>1278.98</v>
      </c>
      <c r="F12" s="102">
        <f t="shared" si="0"/>
        <v>3231.6427218934914</v>
      </c>
    </row>
    <row r="13" spans="1:6" ht="13.5" thickBot="1">
      <c r="A13" s="85" t="s">
        <v>0</v>
      </c>
      <c r="B13" s="96">
        <f>B8+B9+B10+B11+B12</f>
        <v>1690</v>
      </c>
      <c r="C13" s="95">
        <f>SUM(C8:C12)</f>
        <v>0.99999999999999989</v>
      </c>
      <c r="D13" s="98">
        <f>SUM(D8:D12)</f>
        <v>30000</v>
      </c>
      <c r="E13" s="103">
        <f>SUM(E8:E12)</f>
        <v>8700</v>
      </c>
      <c r="F13" s="103">
        <f>SUM(F8:F12)</f>
        <v>38700</v>
      </c>
    </row>
    <row r="15" spans="1:6">
      <c r="A15" s="101"/>
    </row>
    <row r="18" spans="1:4" ht="13.5" thickBot="1"/>
    <row r="19" spans="1:4" ht="13.5" thickBot="1">
      <c r="A19" s="90" t="s">
        <v>0</v>
      </c>
      <c r="B19" s="89"/>
      <c r="C19" s="89"/>
      <c r="D19" s="104">
        <f>F13</f>
        <v>38700</v>
      </c>
    </row>
  </sheetData>
  <mergeCells count="1">
    <mergeCell ref="A1:C1"/>
  </mergeCells>
  <phoneticPr fontId="13" type="noConversion"/>
  <pageMargins left="0.78740157480314965" right="0.78740157480314965" top="1.1811023622047245" bottom="0.98425196850393704" header="0.51181102362204722" footer="0.51181102362204722"/>
  <pageSetup paperSize="9" scale="73" orientation="landscape" horizontalDpi="1200" verticalDpi="1200" r:id="rId1"/>
  <headerFooter alignWithMargins="0">
    <oddHeader>&amp;L&amp;"ITC Officina Sans Std Book,Fett"&amp;14Jahresvoranschlag der ÖH an der Pädagogischen Hochschule Wirtschaftsjahr 2021/22
Anhang I: Budget StuVen</oddHeader>
    <oddFooter>&amp;R&amp;"ITC Officina Sans Std Book,Standard"&amp;9Seite 8/12</oddFooter>
  </headerFooter>
  <colBreaks count="1" manualBreakCount="1">
    <brk id="6" max="2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41"/>
  <sheetViews>
    <sheetView view="pageLayout" zoomScale="85" zoomScaleSheetLayoutView="125" zoomScalePageLayoutView="85" workbookViewId="0"/>
  </sheetViews>
  <sheetFormatPr baseColWidth="10" defaultColWidth="11.42578125" defaultRowHeight="12.75"/>
  <cols>
    <col min="1" max="1" width="60.140625" style="50" customWidth="1"/>
    <col min="2" max="2" width="17.42578125" style="50" customWidth="1"/>
    <col min="3" max="3" width="12.7109375" style="73" customWidth="1"/>
    <col min="4" max="4" width="17.42578125" style="50" customWidth="1"/>
    <col min="5" max="5" width="13.7109375" style="50" customWidth="1"/>
    <col min="6" max="16384" width="11.42578125" style="50"/>
  </cols>
  <sheetData>
    <row r="1" spans="1:7" ht="49.5" customHeight="1" thickBot="1">
      <c r="A1" s="157" t="s">
        <v>155</v>
      </c>
      <c r="B1" s="158" t="s">
        <v>148</v>
      </c>
      <c r="C1" s="159" t="s">
        <v>26</v>
      </c>
      <c r="D1" s="158" t="s">
        <v>149</v>
      </c>
      <c r="E1" s="160" t="s">
        <v>2</v>
      </c>
    </row>
    <row r="2" spans="1:7">
      <c r="A2" s="140"/>
      <c r="B2" s="121"/>
      <c r="C2" s="122"/>
      <c r="D2" s="121"/>
      <c r="E2" s="156"/>
    </row>
    <row r="3" spans="1:7">
      <c r="A3" s="136" t="s">
        <v>48</v>
      </c>
      <c r="B3" s="123"/>
      <c r="C3" s="124">
        <v>3</v>
      </c>
      <c r="D3" s="125" t="s">
        <v>145</v>
      </c>
      <c r="E3" s="137">
        <f>E4+E5</f>
        <v>5466.68</v>
      </c>
      <c r="F3" s="72"/>
    </row>
    <row r="4" spans="1:7">
      <c r="A4" s="138" t="s">
        <v>199</v>
      </c>
      <c r="B4" s="126" t="s">
        <v>140</v>
      </c>
      <c r="C4" s="124">
        <v>1</v>
      </c>
      <c r="D4" s="125" t="s">
        <v>140</v>
      </c>
      <c r="E4" s="139">
        <v>2266.6799999999998</v>
      </c>
      <c r="F4" s="72"/>
    </row>
    <row r="5" spans="1:7">
      <c r="A5" s="138" t="s">
        <v>200</v>
      </c>
      <c r="B5" s="126" t="s">
        <v>141</v>
      </c>
      <c r="C5" s="124">
        <v>2</v>
      </c>
      <c r="D5" s="125" t="s">
        <v>144</v>
      </c>
      <c r="E5" s="139">
        <v>3200</v>
      </c>
      <c r="F5" s="72"/>
    </row>
    <row r="6" spans="1:7">
      <c r="A6" s="140"/>
      <c r="B6" s="126"/>
      <c r="C6" s="124"/>
      <c r="D6" s="125"/>
      <c r="E6" s="139"/>
      <c r="F6" s="72"/>
    </row>
    <row r="7" spans="1:7">
      <c r="A7" s="136" t="s">
        <v>57</v>
      </c>
      <c r="B7" s="126"/>
      <c r="C7" s="124">
        <v>1</v>
      </c>
      <c r="D7" s="125" t="s">
        <v>140</v>
      </c>
      <c r="E7" s="139">
        <v>2266.6799999999998</v>
      </c>
      <c r="F7" s="72"/>
    </row>
    <row r="8" spans="1:7">
      <c r="A8" s="140" t="s">
        <v>201</v>
      </c>
      <c r="B8" s="126" t="s">
        <v>140</v>
      </c>
      <c r="C8" s="124">
        <v>1</v>
      </c>
      <c r="D8" s="125" t="s">
        <v>140</v>
      </c>
      <c r="E8" s="139">
        <v>2266.6799999999998</v>
      </c>
      <c r="F8" s="72"/>
    </row>
    <row r="9" spans="1:7">
      <c r="A9" s="140"/>
      <c r="B9" s="126"/>
      <c r="C9" s="127"/>
      <c r="D9" s="125"/>
      <c r="E9" s="139"/>
      <c r="F9" s="72"/>
    </row>
    <row r="10" spans="1:7">
      <c r="A10" s="140"/>
      <c r="B10" s="126"/>
      <c r="C10" s="124"/>
      <c r="D10" s="125"/>
      <c r="E10" s="139"/>
      <c r="F10" s="72"/>
    </row>
    <row r="11" spans="1:7">
      <c r="A11" s="136" t="s">
        <v>165</v>
      </c>
      <c r="B11" s="126"/>
      <c r="C11" s="124">
        <v>3</v>
      </c>
      <c r="D11" s="125" t="s">
        <v>147</v>
      </c>
      <c r="E11" s="137">
        <f>E12+E13</f>
        <v>3280</v>
      </c>
      <c r="F11" s="72"/>
    </row>
    <row r="12" spans="1:7">
      <c r="A12" s="140" t="s">
        <v>201</v>
      </c>
      <c r="B12" s="126" t="s">
        <v>141</v>
      </c>
      <c r="C12" s="124">
        <v>1</v>
      </c>
      <c r="D12" s="125" t="s">
        <v>141</v>
      </c>
      <c r="E12" s="139">
        <f>4*100+8*150</f>
        <v>1600</v>
      </c>
      <c r="F12" s="72"/>
    </row>
    <row r="13" spans="1:7">
      <c r="A13" s="141" t="s">
        <v>202</v>
      </c>
      <c r="B13" s="128" t="s">
        <v>143</v>
      </c>
      <c r="C13" s="127">
        <v>2</v>
      </c>
      <c r="D13" s="125" t="s">
        <v>146</v>
      </c>
      <c r="E13" s="139">
        <f>8*50+16*80</f>
        <v>1680</v>
      </c>
      <c r="F13" s="72"/>
      <c r="G13" s="45"/>
    </row>
    <row r="14" spans="1:7">
      <c r="A14" s="140"/>
      <c r="B14" s="126"/>
      <c r="C14" s="124"/>
      <c r="D14" s="125"/>
      <c r="E14" s="139"/>
      <c r="F14" s="72"/>
    </row>
    <row r="15" spans="1:7">
      <c r="A15" s="136" t="s">
        <v>167</v>
      </c>
      <c r="B15" s="126"/>
      <c r="C15" s="124">
        <v>1</v>
      </c>
      <c r="D15" s="125" t="s">
        <v>147</v>
      </c>
      <c r="E15" s="137">
        <f>E16+E17</f>
        <v>3280</v>
      </c>
      <c r="F15" s="72"/>
    </row>
    <row r="16" spans="1:7">
      <c r="A16" s="140" t="s">
        <v>201</v>
      </c>
      <c r="B16" s="126" t="s">
        <v>141</v>
      </c>
      <c r="C16" s="124">
        <v>1</v>
      </c>
      <c r="D16" s="125" t="s">
        <v>141</v>
      </c>
      <c r="E16" s="139">
        <v>1600</v>
      </c>
      <c r="F16" s="72"/>
    </row>
    <row r="17" spans="1:7">
      <c r="A17" s="142" t="s">
        <v>202</v>
      </c>
      <c r="B17" s="128" t="s">
        <v>143</v>
      </c>
      <c r="C17" s="129">
        <v>2</v>
      </c>
      <c r="D17" s="130" t="s">
        <v>146</v>
      </c>
      <c r="E17" s="143">
        <v>1680</v>
      </c>
      <c r="F17" s="72"/>
      <c r="G17" s="45"/>
    </row>
    <row r="18" spans="1:7">
      <c r="A18" s="144"/>
      <c r="B18" s="126"/>
      <c r="C18" s="127"/>
      <c r="D18" s="125"/>
      <c r="E18" s="139"/>
      <c r="F18" s="72"/>
    </row>
    <row r="19" spans="1:7">
      <c r="A19" s="136" t="s">
        <v>172</v>
      </c>
      <c r="B19" s="126"/>
      <c r="C19" s="124">
        <v>1</v>
      </c>
      <c r="D19" s="125" t="s">
        <v>196</v>
      </c>
      <c r="E19" s="137">
        <f>E20+E21</f>
        <v>3080</v>
      </c>
    </row>
    <row r="20" spans="1:7">
      <c r="A20" s="140" t="s">
        <v>201</v>
      </c>
      <c r="B20" s="126" t="s">
        <v>142</v>
      </c>
      <c r="C20" s="124">
        <v>1</v>
      </c>
      <c r="D20" s="125" t="s">
        <v>142</v>
      </c>
      <c r="E20" s="139">
        <v>1400</v>
      </c>
    </row>
    <row r="21" spans="1:7">
      <c r="A21" s="145" t="s">
        <v>202</v>
      </c>
      <c r="B21" s="131" t="s">
        <v>143</v>
      </c>
      <c r="C21" s="129">
        <v>2</v>
      </c>
      <c r="D21" s="132" t="s">
        <v>146</v>
      </c>
      <c r="E21" s="143">
        <f>840*2</f>
        <v>1680</v>
      </c>
    </row>
    <row r="22" spans="1:7">
      <c r="A22" s="140"/>
      <c r="B22" s="126"/>
      <c r="C22" s="124"/>
      <c r="D22" s="125"/>
      <c r="E22" s="139"/>
    </row>
    <row r="23" spans="1:7">
      <c r="A23" s="136" t="s">
        <v>177</v>
      </c>
      <c r="B23" s="126"/>
      <c r="C23" s="124">
        <v>1</v>
      </c>
      <c r="D23" s="125" t="s">
        <v>195</v>
      </c>
      <c r="E23" s="137">
        <f>E24+E25</f>
        <v>2240</v>
      </c>
    </row>
    <row r="24" spans="1:7">
      <c r="A24" s="140" t="s">
        <v>201</v>
      </c>
      <c r="B24" s="126" t="s">
        <v>142</v>
      </c>
      <c r="C24" s="124">
        <v>1</v>
      </c>
      <c r="D24" s="125" t="s">
        <v>142</v>
      </c>
      <c r="E24" s="139">
        <v>1400</v>
      </c>
    </row>
    <row r="25" spans="1:7">
      <c r="A25" s="145" t="s">
        <v>202</v>
      </c>
      <c r="B25" s="131" t="s">
        <v>143</v>
      </c>
      <c r="C25" s="129">
        <v>1</v>
      </c>
      <c r="D25" s="132" t="s">
        <v>143</v>
      </c>
      <c r="E25" s="143">
        <v>840</v>
      </c>
    </row>
    <row r="26" spans="1:7">
      <c r="A26" s="140"/>
      <c r="B26" s="126"/>
      <c r="C26" s="124"/>
      <c r="D26" s="125"/>
      <c r="E26" s="139"/>
    </row>
    <row r="27" spans="1:7">
      <c r="A27" s="136" t="s">
        <v>182</v>
      </c>
      <c r="B27" s="126"/>
      <c r="C27" s="124">
        <v>1</v>
      </c>
      <c r="D27" s="125" t="s">
        <v>197</v>
      </c>
      <c r="E27" s="137">
        <f>E28+E29</f>
        <v>2440</v>
      </c>
    </row>
    <row r="28" spans="1:7">
      <c r="A28" s="140" t="s">
        <v>201</v>
      </c>
      <c r="B28" s="126" t="s">
        <v>141</v>
      </c>
      <c r="C28" s="124">
        <v>1</v>
      </c>
      <c r="D28" s="125" t="s">
        <v>141</v>
      </c>
      <c r="E28" s="139">
        <v>1600</v>
      </c>
    </row>
    <row r="29" spans="1:7">
      <c r="A29" s="145" t="s">
        <v>202</v>
      </c>
      <c r="B29" s="131" t="s">
        <v>143</v>
      </c>
      <c r="C29" s="129">
        <v>1</v>
      </c>
      <c r="D29" s="132" t="s">
        <v>143</v>
      </c>
      <c r="E29" s="143">
        <v>840</v>
      </c>
    </row>
    <row r="30" spans="1:7">
      <c r="A30" s="140"/>
      <c r="B30" s="126"/>
      <c r="C30" s="124"/>
      <c r="D30" s="125"/>
      <c r="E30" s="139"/>
    </row>
    <row r="31" spans="1:7">
      <c r="A31" s="136" t="s">
        <v>76</v>
      </c>
      <c r="B31" s="126"/>
      <c r="C31" s="124">
        <v>1</v>
      </c>
      <c r="D31" s="125" t="s">
        <v>195</v>
      </c>
      <c r="E31" s="139">
        <f>E32+E33</f>
        <v>2240</v>
      </c>
    </row>
    <row r="32" spans="1:7">
      <c r="A32" s="146" t="s">
        <v>201</v>
      </c>
      <c r="B32" s="126" t="s">
        <v>142</v>
      </c>
      <c r="C32" s="124">
        <v>1</v>
      </c>
      <c r="D32" s="125" t="s">
        <v>142</v>
      </c>
      <c r="E32" s="139">
        <v>1400</v>
      </c>
    </row>
    <row r="33" spans="1:5">
      <c r="A33" s="142" t="s">
        <v>202</v>
      </c>
      <c r="B33" s="128" t="s">
        <v>143</v>
      </c>
      <c r="C33" s="133">
        <v>1</v>
      </c>
      <c r="D33" s="132" t="s">
        <v>143</v>
      </c>
      <c r="E33" s="147">
        <v>840</v>
      </c>
    </row>
    <row r="34" spans="1:5">
      <c r="A34" s="142"/>
      <c r="B34" s="128"/>
      <c r="C34" s="133"/>
      <c r="D34" s="134"/>
      <c r="E34" s="147"/>
    </row>
    <row r="35" spans="1:5">
      <c r="A35" s="142"/>
      <c r="B35" s="128"/>
      <c r="C35" s="133"/>
      <c r="D35" s="134"/>
      <c r="E35" s="147"/>
    </row>
    <row r="36" spans="1:5">
      <c r="A36" s="148" t="s">
        <v>77</v>
      </c>
      <c r="B36" s="128"/>
      <c r="C36" s="133">
        <v>1</v>
      </c>
      <c r="D36" s="125" t="s">
        <v>195</v>
      </c>
      <c r="E36" s="147">
        <f>E37+E38</f>
        <v>2240</v>
      </c>
    </row>
    <row r="37" spans="1:5">
      <c r="A37" s="142" t="s">
        <v>201</v>
      </c>
      <c r="B37" s="126" t="s">
        <v>142</v>
      </c>
      <c r="C37" s="133">
        <v>1</v>
      </c>
      <c r="D37" s="125" t="s">
        <v>142</v>
      </c>
      <c r="E37" s="147">
        <v>1400</v>
      </c>
    </row>
    <row r="38" spans="1:5">
      <c r="A38" s="145" t="s">
        <v>202</v>
      </c>
      <c r="B38" s="135" t="s">
        <v>143</v>
      </c>
      <c r="C38" s="129">
        <v>1</v>
      </c>
      <c r="D38" s="132" t="s">
        <v>143</v>
      </c>
      <c r="E38" s="149">
        <v>840</v>
      </c>
    </row>
    <row r="39" spans="1:5" ht="13.5" thickBot="1">
      <c r="A39" s="142"/>
      <c r="B39" s="128"/>
      <c r="C39" s="133"/>
      <c r="D39" s="134"/>
      <c r="E39" s="150"/>
    </row>
    <row r="40" spans="1:5" ht="13.5" thickBot="1">
      <c r="A40" s="151" t="s">
        <v>3</v>
      </c>
      <c r="B40" s="152"/>
      <c r="C40" s="153">
        <f>C36+C31+C27+C23+C19+C15+C11+C7+C3</f>
        <v>13</v>
      </c>
      <c r="D40" s="154"/>
      <c r="E40" s="155">
        <f>E36+E31+E27+E23+E19+E15+E11+E7+E3</f>
        <v>26533.360000000001</v>
      </c>
    </row>
    <row r="41" spans="1:5">
      <c r="A41" s="118" t="s">
        <v>45</v>
      </c>
      <c r="B41" s="118"/>
      <c r="C41" s="119"/>
      <c r="D41" s="118"/>
      <c r="E41" s="120"/>
    </row>
  </sheetData>
  <phoneticPr fontId="13" type="noConversion"/>
  <pageMargins left="0.78740157480314965" right="0.78740157480314965" top="1.3779527559055118" bottom="0.98425196850393704" header="0.51181102362204722" footer="0.51181102362204722"/>
  <pageSetup paperSize="9" scale="66" orientation="landscape" verticalDpi="1200" r:id="rId1"/>
  <headerFooter alignWithMargins="0">
    <oddHeader>&amp;L&amp;"ITC Officina Sans Std Book,Fett"&amp;14Jahresvoranschlag der ÖH an der Pädagogischen Hochschule Wirtschaftsjahr 2021/22
Anhang II: Ehrenamtliche MitarbeiterInnen</oddHeader>
    <oddFooter>&amp;R&amp;"ITC Officina Sans Std Book,Standard"&amp;9Seite 12/12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F627-830A-4C2D-BCD5-6280B493E2CA}">
  <dimension ref="A1:C39"/>
  <sheetViews>
    <sheetView workbookViewId="0"/>
  </sheetViews>
  <sheetFormatPr baseColWidth="10" defaultRowHeight="12.75"/>
  <cols>
    <col min="1" max="1" width="93" customWidth="1"/>
  </cols>
  <sheetData>
    <row r="1" spans="1:3">
      <c r="A1" s="166"/>
      <c r="B1" s="174" t="s">
        <v>191</v>
      </c>
      <c r="C1" s="174" t="s">
        <v>192</v>
      </c>
    </row>
    <row r="2" spans="1:3" ht="20.100000000000001" customHeight="1">
      <c r="A2" s="167" t="s">
        <v>104</v>
      </c>
    </row>
    <row r="3" spans="1:3" ht="20.100000000000001" customHeight="1">
      <c r="A3" s="168" t="s">
        <v>103</v>
      </c>
      <c r="C3" s="170">
        <f>JVA!E4</f>
        <v>100000</v>
      </c>
    </row>
    <row r="4" spans="1:3" ht="20.100000000000001" customHeight="1">
      <c r="A4" s="168" t="s">
        <v>151</v>
      </c>
      <c r="C4" s="170">
        <f>JVA!E9</f>
        <v>9000</v>
      </c>
    </row>
    <row r="5" spans="1:3" ht="20.100000000000001" customHeight="1">
      <c r="A5" s="169" t="s">
        <v>194</v>
      </c>
      <c r="C5" s="172">
        <f>C3+C4</f>
        <v>109000</v>
      </c>
    </row>
    <row r="6" spans="1:3" ht="20.100000000000001" customHeight="1">
      <c r="A6" s="167"/>
    </row>
    <row r="7" spans="1:3" ht="20.100000000000001" customHeight="1">
      <c r="A7" s="167" t="s">
        <v>102</v>
      </c>
    </row>
    <row r="8" spans="1:3" ht="20.100000000000001" customHeight="1">
      <c r="A8" s="168" t="s">
        <v>105</v>
      </c>
      <c r="B8" s="171">
        <f>'StuVen-Budget'!F13</f>
        <v>38700</v>
      </c>
    </row>
    <row r="9" spans="1:3" ht="20.100000000000001" customHeight="1">
      <c r="A9" s="168" t="s">
        <v>156</v>
      </c>
      <c r="B9" s="171">
        <f>Funktionsgebühren!E40</f>
        <v>26533.360000000001</v>
      </c>
    </row>
    <row r="10" spans="1:3" ht="20.100000000000001" customHeight="1">
      <c r="A10" s="168" t="s">
        <v>101</v>
      </c>
      <c r="B10">
        <v>0</v>
      </c>
    </row>
    <row r="11" spans="1:3" ht="20.100000000000001" customHeight="1">
      <c r="A11" s="168" t="s">
        <v>100</v>
      </c>
      <c r="B11" s="170">
        <f>C5-B8-B9-B16-B24-B31-B20</f>
        <v>45849.999999999985</v>
      </c>
    </row>
    <row r="12" spans="1:3" ht="20.100000000000001" customHeight="1">
      <c r="A12" s="169" t="s">
        <v>193</v>
      </c>
      <c r="B12" s="173">
        <f>B8+B9+B10+B11</f>
        <v>111083.35999999999</v>
      </c>
    </row>
    <row r="13" spans="1:3" ht="20.100000000000001" customHeight="1">
      <c r="A13" s="167"/>
    </row>
    <row r="14" spans="1:3" ht="20.100000000000001" customHeight="1">
      <c r="A14" s="169" t="s">
        <v>99</v>
      </c>
      <c r="B14" s="172">
        <f>C5-B12</f>
        <v>-2083.359999999986</v>
      </c>
    </row>
    <row r="15" spans="1:3" ht="20.100000000000001" customHeight="1">
      <c r="A15" s="169"/>
    </row>
    <row r="16" spans="1:3" ht="20.100000000000001" customHeight="1">
      <c r="A16" s="169" t="s">
        <v>117</v>
      </c>
      <c r="B16" s="172">
        <f>JVA!F117+JVA!F113</f>
        <v>15500</v>
      </c>
    </row>
    <row r="17" spans="1:3" ht="20.100000000000001" customHeight="1">
      <c r="A17" s="167"/>
    </row>
    <row r="18" spans="1:3" ht="20.100000000000001" customHeight="1">
      <c r="A18" s="167" t="s">
        <v>118</v>
      </c>
      <c r="C18">
        <v>0</v>
      </c>
    </row>
    <row r="19" spans="1:3" ht="20.100000000000001" customHeight="1">
      <c r="A19" s="167" t="s">
        <v>119</v>
      </c>
      <c r="B19" s="170">
        <f>JVA!F127-Gebarungserfolgsrechnung!B16</f>
        <v>12700</v>
      </c>
    </row>
    <row r="20" spans="1:3" ht="20.100000000000001" customHeight="1">
      <c r="A20" s="169" t="s">
        <v>120</v>
      </c>
      <c r="B20" s="170">
        <f>B19-C18</f>
        <v>12700</v>
      </c>
    </row>
    <row r="21" spans="1:3" ht="20.100000000000001" customHeight="1">
      <c r="A21" s="167"/>
    </row>
    <row r="22" spans="1:3" ht="20.100000000000001" customHeight="1">
      <c r="A22" s="167" t="s">
        <v>121</v>
      </c>
      <c r="C22">
        <v>0</v>
      </c>
    </row>
    <row r="23" spans="1:3" ht="20.100000000000001" customHeight="1">
      <c r="A23" s="167" t="s">
        <v>122</v>
      </c>
      <c r="B23" s="170">
        <f>JVA!F131</f>
        <v>4000</v>
      </c>
    </row>
    <row r="24" spans="1:3" ht="20.100000000000001" customHeight="1">
      <c r="A24" s="169" t="s">
        <v>123</v>
      </c>
      <c r="B24" s="172">
        <f>B23-C22</f>
        <v>4000</v>
      </c>
    </row>
    <row r="25" spans="1:3" ht="20.100000000000001" customHeight="1">
      <c r="A25" s="167"/>
    </row>
    <row r="26" spans="1:3" ht="20.100000000000001" customHeight="1">
      <c r="A26" s="167" t="s">
        <v>124</v>
      </c>
      <c r="C26">
        <v>0</v>
      </c>
    </row>
    <row r="27" spans="1:3" ht="20.100000000000001" customHeight="1">
      <c r="A27" s="167" t="s">
        <v>125</v>
      </c>
      <c r="B27">
        <v>0</v>
      </c>
    </row>
    <row r="28" spans="1:3" ht="20.100000000000001" customHeight="1">
      <c r="A28" s="169" t="s">
        <v>126</v>
      </c>
      <c r="B28" s="172">
        <v>0</v>
      </c>
    </row>
    <row r="29" spans="1:3" ht="20.100000000000001" customHeight="1">
      <c r="A29" s="167"/>
    </row>
    <row r="30" spans="1:3" ht="20.100000000000001" customHeight="1">
      <c r="A30" s="167" t="s">
        <v>127</v>
      </c>
      <c r="C30">
        <v>0</v>
      </c>
    </row>
    <row r="31" spans="1:3" ht="20.100000000000001" customHeight="1">
      <c r="A31" s="169" t="s">
        <v>131</v>
      </c>
      <c r="B31" s="172">
        <f>JVA!E135</f>
        <v>-34283.359999999986</v>
      </c>
    </row>
    <row r="32" spans="1:3" ht="20.100000000000001" customHeight="1">
      <c r="A32" s="167"/>
    </row>
    <row r="33" spans="1:3" ht="20.100000000000001" customHeight="1">
      <c r="A33" s="167" t="s">
        <v>128</v>
      </c>
      <c r="C33">
        <v>0</v>
      </c>
    </row>
    <row r="34" spans="1:3" ht="20.100000000000001" customHeight="1">
      <c r="A34" s="167" t="s">
        <v>129</v>
      </c>
      <c r="B34" s="170">
        <f>JVA!E136</f>
        <v>34283.359999999986</v>
      </c>
    </row>
    <row r="35" spans="1:3" ht="20.100000000000001" customHeight="1">
      <c r="A35" s="169" t="s">
        <v>130</v>
      </c>
      <c r="B35" s="172">
        <f>-B31-B34-C33</f>
        <v>0</v>
      </c>
    </row>
    <row r="36" spans="1:3">
      <c r="A36" s="166"/>
    </row>
    <row r="37" spans="1:3">
      <c r="A37" s="166"/>
    </row>
    <row r="38" spans="1:3">
      <c r="A38" s="166"/>
    </row>
    <row r="39" spans="1:3">
      <c r="A39" s="16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JVA</vt:lpstr>
      <vt:lpstr>StuVen-Budget</vt:lpstr>
      <vt:lpstr>Funktionsgebühren</vt:lpstr>
      <vt:lpstr>Gebarungserfolgsrechnung</vt:lpstr>
      <vt:lpstr>Funktionsgebühren!Druckbereich</vt:lpstr>
      <vt:lpstr>JVA!Druckbereich</vt:lpstr>
      <vt:lpstr>'StuVen-Budget'!Druckbereich</vt:lpstr>
      <vt:lpstr>JVA!Drucktitel</vt:lpstr>
    </vt:vector>
  </TitlesOfParts>
  <Company>ÖH-BV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showorka;smayr;fsoltic</dc:creator>
  <cp:lastModifiedBy>p9941</cp:lastModifiedBy>
  <cp:lastPrinted>2020-01-31T12:09:16Z</cp:lastPrinted>
  <dcterms:created xsi:type="dcterms:W3CDTF">2008-05-21T19:11:42Z</dcterms:created>
  <dcterms:modified xsi:type="dcterms:W3CDTF">2022-07-05T08:13:07Z</dcterms:modified>
</cp:coreProperties>
</file>